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320" windowHeight="9045" tabRatio="964" firstSheet="2" activeTab="5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部门收支总表（表6）" sheetId="5" r:id="rId5"/>
    <sheet name="部门收入总表（表7）" sheetId="6" r:id="rId6"/>
    <sheet name="部门支出总表（表8）" sheetId="7" r:id="rId7"/>
  </sheets>
  <definedNames>
    <definedName name="_xlnm.Print_Area" localSheetId="5">'部门收入总表（表7）'!$A$1:$L$25</definedName>
    <definedName name="_xlnm.Print_Area" localSheetId="4">'部门收支总表（表6）'!$A$1:$D$22</definedName>
    <definedName name="_xlnm.Print_Area" localSheetId="6">'部门支出总表（表8）'!$A$1:$H$24</definedName>
    <definedName name="_xlnm.Print_Area" localSheetId="0">'财政拨款收支总表（表1）'!$A$1:$G$17</definedName>
    <definedName name="_xlnm.Print_Area" localSheetId="2">'一般公共预算财政拨款基本支出预算表（表3）'!$A$1:$E$30</definedName>
    <definedName name="_xlnm.Print_Area" localSheetId="1">'一般公共预算财政拨款支出预算表（表2）'!$A$1:$F$25</definedName>
    <definedName name="_xlnm.Print_Area" localSheetId="3">'一般公用预算“三公”经费支出表（表4）'!$A$1:$L$8</definedName>
  </definedNames>
  <calcPr fullCalcOnLoad="1"/>
</workbook>
</file>

<file path=xl/sharedStrings.xml><?xml version="1.0" encoding="utf-8"?>
<sst xmlns="http://schemas.openxmlformats.org/spreadsheetml/2006/main" count="274" uniqueCount="183">
  <si>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</si>
  <si>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</si>
  <si>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</si>
  <si>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</si>
  <si>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</si>
  <si>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</si>
  <si>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</si>
  <si>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</si>
  <si>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</si>
  <si>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</si>
  <si>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</si>
  <si>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社会保障和就业支出</t>
  </si>
  <si>
    <t>210</t>
  </si>
  <si>
    <t>医疗卫生与计划生育支出</t>
  </si>
  <si>
    <t>221</t>
  </si>
  <si>
    <t>住房保障支出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</si>
  <si>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</si>
  <si>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</si>
  <si>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</si>
  <si>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</si>
  <si>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</si>
  <si>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</si>
  <si>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</si>
  <si>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</si>
  <si>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20805</t>
  </si>
  <si>
    <t xml:space="preserve">  行政事业单位离退休</t>
  </si>
  <si>
    <t xml:space="preserve">    2080501</t>
  </si>
  <si>
    <t xml:space="preserve">  21005</t>
  </si>
  <si>
    <t xml:space="preserve">    2100501</t>
  </si>
  <si>
    <t xml:space="preserve">    2100502</t>
  </si>
  <si>
    <t xml:space="preserve">  22102</t>
  </si>
  <si>
    <t xml:space="preserve">    2210201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</si>
  <si>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</si>
  <si>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</si>
  <si>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</si>
  <si>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</si>
  <si>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</si>
  <si>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</si>
  <si>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</si>
  <si>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</si>
  <si>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</si>
  <si>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</si>
  <si>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</si>
  <si>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</si>
  <si>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</si>
  <si>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</si>
  <si>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</si>
  <si>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</si>
  <si>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</si>
  <si>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</si>
  <si>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</si>
  <si>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</si>
  <si>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</si>
  <si>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</si>
  <si>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</si>
  <si>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</si>
  <si>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</si>
  <si>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</si>
  <si>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</si>
  <si>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</si>
  <si>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</si>
  <si>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</si>
  <si>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</si>
  <si>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</si>
  <si>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</si>
  <si>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</si>
  <si>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</si>
  <si>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</si>
  <si>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</si>
  <si>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</si>
  <si>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</si>
  <si>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</si>
  <si>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</si>
  <si>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</si>
  <si>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</si>
  <si>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</si>
  <si>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</si>
  <si>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</si>
  <si>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</si>
  <si>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</si>
  <si>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</si>
  <si>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</si>
  <si>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</si>
  <si>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</si>
  <si>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</si>
  <si>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</si>
  <si>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</si>
  <si>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</si>
  <si>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</si>
  <si>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</si>
  <si>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</si>
  <si>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</si>
  <si>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</si>
  <si>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</si>
  <si>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</si>
  <si>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</si>
  <si>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</si>
  <si>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</si>
  <si>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</si>
  <si>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</si>
  <si>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</si>
  <si>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</si>
  <si>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</si>
  <si>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</si>
  <si>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</si>
  <si>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</si>
  <si>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</si>
  <si>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</si>
  <si>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</si>
  <si>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</si>
  <si>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</si>
  <si>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</si>
  <si>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</si>
  <si>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</si>
  <si>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</si>
  <si>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</si>
  <si>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</si>
  <si>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</si>
  <si>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</si>
  <si>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</si>
  <si>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</si>
  <si>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</si>
  <si>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</si>
  <si>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</si>
  <si>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</si>
  <si>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</si>
  <si>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</si>
  <si>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</si>
  <si>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</si>
  <si>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</si>
  <si>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</si>
  <si>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</si>
  <si>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</si>
  <si>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</si>
  <si>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</si>
  <si>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</si>
  <si>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科学技术</t>
  </si>
  <si>
    <t>社会保障和就业支出</t>
  </si>
  <si>
    <t>科学技术</t>
  </si>
  <si>
    <t xml:space="preserve">  20601</t>
  </si>
  <si>
    <t xml:space="preserve">    2060101</t>
  </si>
  <si>
    <t xml:space="preserve">    2060199</t>
  </si>
  <si>
    <t xml:space="preserve">    其他科学技术管理事务支出</t>
  </si>
  <si>
    <t xml:space="preserve">  20604</t>
  </si>
  <si>
    <t xml:space="preserve">  科学技术管理事务</t>
  </si>
  <si>
    <t xml:space="preserve">  技术研究与开发</t>
  </si>
  <si>
    <t xml:space="preserve">    2060402</t>
  </si>
  <si>
    <t xml:space="preserve">    应用技术研究与开发</t>
  </si>
  <si>
    <t xml:space="preserve">  20805</t>
  </si>
  <si>
    <t xml:space="preserve">  行政事业单位离退休</t>
  </si>
  <si>
    <t xml:space="preserve">    2080501</t>
  </si>
  <si>
    <t xml:space="preserve">        归口管理的行政单位离退休</t>
  </si>
  <si>
    <t xml:space="preserve">    2080599</t>
  </si>
  <si>
    <t xml:space="preserve">        其他行政事业单位离退休支出</t>
  </si>
  <si>
    <t>医疗卫生</t>
  </si>
  <si>
    <t xml:space="preserve">    医疗保障</t>
  </si>
  <si>
    <t xml:space="preserve">        行政单位医疗</t>
  </si>
  <si>
    <t xml:space="preserve">        公务员医疗补助</t>
  </si>
  <si>
    <t xml:space="preserve">    住房改革支出</t>
  </si>
  <si>
    <t xml:space="preserve">        住房公积金</t>
  </si>
  <si>
    <t xml:space="preserve">        事业单位医疗</t>
  </si>
  <si>
    <t>210</t>
  </si>
  <si>
    <t xml:space="preserve">  21005</t>
  </si>
  <si>
    <t xml:space="preserve">    2100501</t>
  </si>
  <si>
    <t xml:space="preserve">    2100503</t>
  </si>
  <si>
    <t>221</t>
  </si>
  <si>
    <t xml:space="preserve">  22102</t>
  </si>
  <si>
    <t xml:space="preserve">    2210201</t>
  </si>
  <si>
    <t>社会保障和就业</t>
  </si>
  <si>
    <t xml:space="preserve">  奖励金</t>
  </si>
  <si>
    <t xml:space="preserve">  30309</t>
  </si>
  <si>
    <t>科学技术</t>
  </si>
  <si>
    <t xml:space="preserve">  20601</t>
  </si>
  <si>
    <t xml:space="preserve">  科学技术管理事务</t>
  </si>
  <si>
    <t xml:space="preserve">    2060101</t>
  </si>
  <si>
    <t xml:space="preserve">    2060199</t>
  </si>
  <si>
    <t xml:space="preserve">    其他科学技术管理事务支出</t>
  </si>
  <si>
    <t xml:space="preserve">  20604</t>
  </si>
  <si>
    <t xml:space="preserve">  技术研究与开发</t>
  </si>
  <si>
    <t xml:space="preserve">    2060402</t>
  </si>
  <si>
    <t xml:space="preserve">    应用技术研究与开发</t>
  </si>
  <si>
    <t>社会保障和就业</t>
  </si>
  <si>
    <t xml:space="preserve">    2080599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</si>
</sst>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3.28125" style="18" customWidth="1"/>
    <col min="2" max="2" width="13.421875" style="18" customWidth="1"/>
    <col min="3" max="3" width="23.28125" style="18" customWidth="1"/>
    <col min="4" max="7" width="17.00390625" style="18" customWidth="1"/>
    <col min="8" max="16384" width="9.00390625" style="18" customWidth="1"/>
  </cols>
  <sheetData>
    <row r="1" ht="13.5">
      <c r="A1" s="18" t="s">
        <v>111</v>
      </c>
    </row>
    <row r="2" spans="1:7" ht="22.5">
      <c r="A2" s="24" t="s">
        <v>0</v>
      </c>
      <c r="B2" s="24"/>
      <c r="C2" s="24"/>
      <c r="D2" s="24"/>
      <c r="E2" s="24"/>
      <c r="F2" s="24"/>
      <c r="G2" s="24"/>
    </row>
    <row r="4" ht="13.5">
      <c r="G4" s="19" t="s">
        <v>1</v>
      </c>
    </row>
    <row r="5" spans="1:7" ht="13.5">
      <c r="A5" s="25" t="s">
        <v>2</v>
      </c>
      <c r="B5" s="25"/>
      <c r="C5" s="25" t="s">
        <v>3</v>
      </c>
      <c r="D5" s="25"/>
      <c r="E5" s="25"/>
      <c r="F5" s="25"/>
      <c r="G5" s="25"/>
    </row>
    <row r="6" spans="1:7" ht="27">
      <c r="A6" s="20" t="s">
        <v>4</v>
      </c>
      <c r="B6" s="20" t="s">
        <v>5</v>
      </c>
      <c r="C6" s="20" t="s">
        <v>4</v>
      </c>
      <c r="D6" s="20" t="s">
        <v>6</v>
      </c>
      <c r="E6" s="21" t="s">
        <v>118</v>
      </c>
      <c r="F6" s="21" t="s">
        <v>119</v>
      </c>
      <c r="G6" s="21" t="s">
        <v>120</v>
      </c>
    </row>
    <row r="7" spans="1:7" ht="25.5" customHeight="1">
      <c r="A7" s="22" t="s">
        <v>7</v>
      </c>
      <c r="B7" s="22">
        <f>SUM(B8:B11)</f>
        <v>631.42</v>
      </c>
      <c r="C7" s="22" t="s">
        <v>8</v>
      </c>
      <c r="D7" s="22">
        <f>E7</f>
        <v>637.42</v>
      </c>
      <c r="E7" s="22">
        <f>SUM(E8:E11)</f>
        <v>637.42</v>
      </c>
      <c r="F7" s="22"/>
      <c r="G7" s="22"/>
    </row>
    <row r="8" spans="1:7" ht="25.5" customHeight="1">
      <c r="A8" s="22" t="s">
        <v>121</v>
      </c>
      <c r="B8" s="22">
        <f>571.52+59.9</f>
        <v>631.42</v>
      </c>
      <c r="C8" s="22" t="s">
        <v>136</v>
      </c>
      <c r="D8" s="22">
        <f>E8</f>
        <v>560.1</v>
      </c>
      <c r="E8" s="22">
        <f>556.1+4</f>
        <v>560.1</v>
      </c>
      <c r="F8" s="22"/>
      <c r="G8" s="22"/>
    </row>
    <row r="9" spans="1:7" ht="25.5" customHeight="1">
      <c r="A9" s="22" t="s">
        <v>122</v>
      </c>
      <c r="B9" s="22"/>
      <c r="C9" s="22" t="s">
        <v>137</v>
      </c>
      <c r="D9" s="22">
        <f>E9</f>
        <v>54.26</v>
      </c>
      <c r="E9" s="22">
        <f>54.26</f>
        <v>54.26</v>
      </c>
      <c r="F9" s="22"/>
      <c r="G9" s="22"/>
    </row>
    <row r="10" spans="1:7" ht="25.5" customHeight="1">
      <c r="A10" s="22" t="s">
        <v>123</v>
      </c>
      <c r="B10" s="22"/>
      <c r="C10" s="22" t="s">
        <v>13</v>
      </c>
      <c r="D10" s="22">
        <f>E10</f>
        <v>11.56</v>
      </c>
      <c r="E10" s="22">
        <f>8.08+3.48</f>
        <v>11.56</v>
      </c>
      <c r="F10" s="22"/>
      <c r="G10" s="22"/>
    </row>
    <row r="11" spans="1:7" ht="25.5" customHeight="1">
      <c r="A11" s="22"/>
      <c r="B11" s="22"/>
      <c r="C11" s="22" t="s">
        <v>15</v>
      </c>
      <c r="D11" s="22">
        <f>E11</f>
        <v>11.5</v>
      </c>
      <c r="E11" s="22">
        <f>6.11+3.39+2</f>
        <v>11.5</v>
      </c>
      <c r="F11" s="22"/>
      <c r="G11" s="22"/>
    </row>
    <row r="12" spans="1:7" ht="25.5" customHeight="1">
      <c r="A12" s="22" t="s">
        <v>9</v>
      </c>
      <c r="B12" s="22">
        <v>6</v>
      </c>
      <c r="C12" s="22"/>
      <c r="D12" s="22"/>
      <c r="E12" s="22"/>
      <c r="F12" s="22"/>
      <c r="G12" s="22"/>
    </row>
    <row r="13" spans="1:7" ht="25.5" customHeight="1">
      <c r="A13" s="22" t="s">
        <v>121</v>
      </c>
      <c r="B13" s="22">
        <v>6</v>
      </c>
      <c r="C13" s="22"/>
      <c r="D13" s="22"/>
      <c r="E13" s="22"/>
      <c r="F13" s="22"/>
      <c r="G13" s="22"/>
    </row>
    <row r="14" spans="1:7" ht="25.5" customHeight="1">
      <c r="A14" s="22" t="s">
        <v>122</v>
      </c>
      <c r="B14" s="22"/>
      <c r="C14" s="22"/>
      <c r="D14" s="22"/>
      <c r="E14" s="22"/>
      <c r="F14" s="22"/>
      <c r="G14" s="22"/>
    </row>
    <row r="15" spans="1:7" ht="25.5" customHeight="1">
      <c r="A15" s="22" t="s">
        <v>123</v>
      </c>
      <c r="B15" s="22"/>
      <c r="C15" s="22"/>
      <c r="D15" s="22"/>
      <c r="E15" s="22"/>
      <c r="F15" s="22"/>
      <c r="G15" s="22"/>
    </row>
    <row r="16" spans="1:7" ht="25.5" customHeight="1">
      <c r="A16" s="22"/>
      <c r="B16" s="22"/>
      <c r="C16" s="22" t="s">
        <v>10</v>
      </c>
      <c r="D16" s="22">
        <f>E16</f>
        <v>0</v>
      </c>
      <c r="E16" s="22">
        <v>0</v>
      </c>
      <c r="F16" s="22"/>
      <c r="G16" s="22"/>
    </row>
    <row r="17" spans="1:7" ht="25.5" customHeight="1">
      <c r="A17" s="20" t="s">
        <v>95</v>
      </c>
      <c r="B17" s="22">
        <f>B12+B7</f>
        <v>637.42</v>
      </c>
      <c r="C17" s="20" t="s">
        <v>96</v>
      </c>
      <c r="D17" s="22">
        <f>D16+D7</f>
        <v>637.42</v>
      </c>
      <c r="E17" s="22">
        <f>E7+E16</f>
        <v>637.42</v>
      </c>
      <c r="F17" s="22"/>
      <c r="G17" s="22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15.7109375" style="0" customWidth="1"/>
    <col min="2" max="2" width="33.7109375" style="0" customWidth="1"/>
    <col min="3" max="6" width="19.28125" style="0" customWidth="1"/>
  </cols>
  <sheetData>
    <row r="1" ht="10.5" customHeight="1">
      <c r="A1" t="s">
        <v>112</v>
      </c>
    </row>
    <row r="2" spans="1:6" ht="18" customHeight="1">
      <c r="A2" s="26" t="s">
        <v>98</v>
      </c>
      <c r="B2" s="26"/>
      <c r="C2" s="26"/>
      <c r="D2" s="26"/>
      <c r="E2" s="26"/>
      <c r="F2" s="26"/>
    </row>
    <row r="3" ht="6" customHeight="1"/>
    <row r="4" ht="18" customHeight="1">
      <c r="F4" s="4" t="s">
        <v>1</v>
      </c>
    </row>
    <row r="5" spans="1:6" ht="13.5">
      <c r="A5" s="27" t="s">
        <v>16</v>
      </c>
      <c r="B5" s="28"/>
      <c r="C5" s="29" t="s">
        <v>17</v>
      </c>
      <c r="D5" s="31" t="s">
        <v>93</v>
      </c>
      <c r="E5" s="32"/>
      <c r="F5" s="28"/>
    </row>
    <row r="6" spans="1:6" ht="13.5">
      <c r="A6" s="3" t="s">
        <v>18</v>
      </c>
      <c r="B6" s="3" t="s">
        <v>19</v>
      </c>
      <c r="C6" s="30"/>
      <c r="D6" s="3" t="s">
        <v>20</v>
      </c>
      <c r="E6" s="3" t="s">
        <v>21</v>
      </c>
      <c r="F6" s="3" t="s">
        <v>22</v>
      </c>
    </row>
    <row r="7" spans="1:6" ht="20.25" customHeight="1">
      <c r="A7" s="1"/>
      <c r="B7" s="3" t="s">
        <v>6</v>
      </c>
      <c r="C7" s="1">
        <f>C8+C14+C18+C23</f>
        <v>465.01</v>
      </c>
      <c r="D7" s="1">
        <f>E7+F7</f>
        <v>637.42</v>
      </c>
      <c r="E7" s="1">
        <f>E8+E14+E18+E23</f>
        <v>199.9</v>
      </c>
      <c r="F7" s="1">
        <f>F8+F14+F18+F23</f>
        <v>437.52</v>
      </c>
    </row>
    <row r="8" spans="1:6" ht="20.25" customHeight="1">
      <c r="A8" s="9">
        <v>206</v>
      </c>
      <c r="B8" s="13" t="s">
        <v>138</v>
      </c>
      <c r="C8" s="1">
        <f>C9+C12</f>
        <v>408.28</v>
      </c>
      <c r="D8" s="1">
        <f>E8+F8</f>
        <v>560.1</v>
      </c>
      <c r="E8" s="1">
        <f>E9+E12</f>
        <v>122.58</v>
      </c>
      <c r="F8" s="1">
        <f>F9+F12</f>
        <v>437.52</v>
      </c>
    </row>
    <row r="9" spans="1:6" ht="20.25" customHeight="1">
      <c r="A9" s="10" t="s">
        <v>139</v>
      </c>
      <c r="B9" s="1" t="s">
        <v>144</v>
      </c>
      <c r="C9" s="1">
        <f>C10+C11</f>
        <v>108.28</v>
      </c>
      <c r="D9" s="1">
        <f aca="true" t="shared" si="0" ref="D9:D25">E9+F9</f>
        <v>210.1</v>
      </c>
      <c r="E9" s="1">
        <f>SUM(E10:E11)</f>
        <v>122.58</v>
      </c>
      <c r="F9" s="1">
        <f>SUM(F10:F11)</f>
        <v>87.52</v>
      </c>
    </row>
    <row r="10" spans="1:6" ht="20.25" customHeight="1">
      <c r="A10" s="10" t="s">
        <v>140</v>
      </c>
      <c r="B10" s="1" t="s">
        <v>23</v>
      </c>
      <c r="C10" s="1">
        <f>48.98</f>
        <v>48.98</v>
      </c>
      <c r="D10" s="14">
        <f t="shared" si="0"/>
        <v>75.55</v>
      </c>
      <c r="E10" s="1">
        <f>75.55</f>
        <v>75.55</v>
      </c>
      <c r="F10" s="1"/>
    </row>
    <row r="11" spans="1:6" ht="20.25" customHeight="1">
      <c r="A11" s="11" t="s">
        <v>141</v>
      </c>
      <c r="B11" s="1" t="s">
        <v>142</v>
      </c>
      <c r="C11" s="1">
        <f>59.3</f>
        <v>59.3</v>
      </c>
      <c r="D11" s="14">
        <f t="shared" si="0"/>
        <v>134.55</v>
      </c>
      <c r="E11" s="16">
        <f>43.03+4</f>
        <v>47.03</v>
      </c>
      <c r="F11" s="1">
        <f>77.52+10</f>
        <v>87.52</v>
      </c>
    </row>
    <row r="12" spans="1:6" ht="20.25" customHeight="1">
      <c r="A12" s="11" t="s">
        <v>143</v>
      </c>
      <c r="B12" s="1" t="s">
        <v>145</v>
      </c>
      <c r="C12" s="1">
        <f>C13</f>
        <v>300</v>
      </c>
      <c r="D12" s="14">
        <f t="shared" si="0"/>
        <v>350</v>
      </c>
      <c r="E12" s="1"/>
      <c r="F12" s="1">
        <f>F13</f>
        <v>350</v>
      </c>
    </row>
    <row r="13" spans="1:6" ht="20.25" customHeight="1">
      <c r="A13" s="11" t="s">
        <v>146</v>
      </c>
      <c r="B13" s="1" t="s">
        <v>147</v>
      </c>
      <c r="C13" s="1">
        <v>300</v>
      </c>
      <c r="D13" s="14">
        <f t="shared" si="0"/>
        <v>350</v>
      </c>
      <c r="E13" s="1"/>
      <c r="F13" s="1">
        <v>350</v>
      </c>
    </row>
    <row r="14" spans="1:6" ht="20.25" customHeight="1">
      <c r="A14" s="11">
        <v>208</v>
      </c>
      <c r="B14" s="13" t="s">
        <v>168</v>
      </c>
      <c r="C14" s="1">
        <f>C15</f>
        <v>41.62</v>
      </c>
      <c r="D14" s="14">
        <f t="shared" si="0"/>
        <v>54.260000000000005</v>
      </c>
      <c r="E14" s="1">
        <f>E15</f>
        <v>54.260000000000005</v>
      </c>
      <c r="F14" s="1"/>
    </row>
    <row r="15" spans="1:6" ht="20.25" customHeight="1">
      <c r="A15" s="11" t="s">
        <v>148</v>
      </c>
      <c r="B15" s="1" t="s">
        <v>149</v>
      </c>
      <c r="C15" s="1">
        <f>C16+C17</f>
        <v>41.62</v>
      </c>
      <c r="D15" s="14">
        <f t="shared" si="0"/>
        <v>54.260000000000005</v>
      </c>
      <c r="E15" s="1">
        <f>SUM(E16:E17)</f>
        <v>54.260000000000005</v>
      </c>
      <c r="F15" s="1"/>
    </row>
    <row r="16" spans="1:6" ht="20.25" customHeight="1">
      <c r="A16" s="11" t="s">
        <v>150</v>
      </c>
      <c r="B16" s="12" t="s">
        <v>151</v>
      </c>
      <c r="C16" s="1">
        <f>41.62</f>
        <v>41.62</v>
      </c>
      <c r="D16" s="14">
        <f t="shared" si="0"/>
        <v>53.2</v>
      </c>
      <c r="E16" s="1">
        <v>53.2</v>
      </c>
      <c r="F16" s="1"/>
    </row>
    <row r="17" spans="1:6" ht="20.25" customHeight="1">
      <c r="A17" s="11" t="s">
        <v>152</v>
      </c>
      <c r="B17" s="12" t="s">
        <v>153</v>
      </c>
      <c r="C17" s="1">
        <v>0</v>
      </c>
      <c r="D17" s="14">
        <f t="shared" si="0"/>
        <v>1.06</v>
      </c>
      <c r="E17" s="1">
        <v>1.06</v>
      </c>
      <c r="F17" s="1"/>
    </row>
    <row r="18" spans="1:6" ht="20.25" customHeight="1">
      <c r="A18" s="11" t="s">
        <v>161</v>
      </c>
      <c r="B18" s="13" t="s">
        <v>154</v>
      </c>
      <c r="C18" s="1">
        <f>C19</f>
        <v>8.809999999999999</v>
      </c>
      <c r="D18" s="14">
        <f t="shared" si="0"/>
        <v>11.56</v>
      </c>
      <c r="E18" s="1">
        <f>E19</f>
        <v>11.56</v>
      </c>
      <c r="F18" s="1"/>
    </row>
    <row r="19" spans="1:6" ht="20.25" customHeight="1">
      <c r="A19" s="11" t="s">
        <v>162</v>
      </c>
      <c r="B19" s="12" t="s">
        <v>155</v>
      </c>
      <c r="C19" s="1">
        <f>SUM(C20:C22)</f>
        <v>8.809999999999999</v>
      </c>
      <c r="D19" s="14">
        <f t="shared" si="0"/>
        <v>11.56</v>
      </c>
      <c r="E19" s="1">
        <f>SUM(E20:E22)</f>
        <v>11.56</v>
      </c>
      <c r="F19" s="1"/>
    </row>
    <row r="20" spans="1:6" ht="20.25" customHeight="1">
      <c r="A20" s="11" t="s">
        <v>163</v>
      </c>
      <c r="B20" s="12" t="s">
        <v>156</v>
      </c>
      <c r="C20" s="1">
        <f>3.26</f>
        <v>3.26</v>
      </c>
      <c r="D20" s="14">
        <f t="shared" si="0"/>
        <v>5.16</v>
      </c>
      <c r="E20" s="1">
        <f>5.16</f>
        <v>5.16</v>
      </c>
      <c r="F20" s="1"/>
    </row>
    <row r="21" spans="1:6" ht="20.25" customHeight="1">
      <c r="A21" s="11" t="s">
        <v>29</v>
      </c>
      <c r="B21" s="12" t="s">
        <v>160</v>
      </c>
      <c r="C21" s="1">
        <f>2.79</f>
        <v>2.79</v>
      </c>
      <c r="D21" s="14">
        <f t="shared" si="0"/>
        <v>3.48</v>
      </c>
      <c r="E21" s="1">
        <f>3.48</f>
        <v>3.48</v>
      </c>
      <c r="F21" s="1"/>
    </row>
    <row r="22" spans="1:6" ht="20.25" customHeight="1">
      <c r="A22" s="11" t="s">
        <v>164</v>
      </c>
      <c r="B22" s="12" t="s">
        <v>157</v>
      </c>
      <c r="C22" s="1">
        <f>2.76</f>
        <v>2.76</v>
      </c>
      <c r="D22" s="14">
        <f t="shared" si="0"/>
        <v>2.92</v>
      </c>
      <c r="E22" s="1">
        <f>2.92</f>
        <v>2.92</v>
      </c>
      <c r="F22" s="1"/>
    </row>
    <row r="23" spans="1:6" ht="20.25" customHeight="1">
      <c r="A23" s="11" t="s">
        <v>165</v>
      </c>
      <c r="B23" s="13" t="s">
        <v>15</v>
      </c>
      <c r="C23" s="1">
        <f>C24</f>
        <v>6.3</v>
      </c>
      <c r="D23" s="14">
        <f t="shared" si="0"/>
        <v>11.5</v>
      </c>
      <c r="E23" s="1">
        <f>E24</f>
        <v>11.5</v>
      </c>
      <c r="F23" s="1"/>
    </row>
    <row r="24" spans="1:6" ht="20.25" customHeight="1">
      <c r="A24" s="11" t="s">
        <v>166</v>
      </c>
      <c r="B24" s="12" t="s">
        <v>158</v>
      </c>
      <c r="C24" s="1">
        <f>C25</f>
        <v>6.3</v>
      </c>
      <c r="D24" s="14">
        <f t="shared" si="0"/>
        <v>11.5</v>
      </c>
      <c r="E24" s="1">
        <f>E25</f>
        <v>11.5</v>
      </c>
      <c r="F24" s="1"/>
    </row>
    <row r="25" spans="1:6" ht="20.25" customHeight="1">
      <c r="A25" s="11" t="s">
        <v>167</v>
      </c>
      <c r="B25" s="12" t="s">
        <v>159</v>
      </c>
      <c r="C25" s="1">
        <f>6.3</f>
        <v>6.3</v>
      </c>
      <c r="D25" s="15">
        <f t="shared" si="0"/>
        <v>11.5</v>
      </c>
      <c r="E25" s="16">
        <f>6.11+3.39+2</f>
        <v>11.5</v>
      </c>
      <c r="F25" s="1"/>
    </row>
    <row r="26" ht="13.5">
      <c r="D26" s="17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7874015748031497" bottom="0.7874015748031497" header="0" footer="0"/>
  <pageSetup fitToHeight="1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4">
      <selection activeCell="B22" sqref="B22"/>
    </sheetView>
  </sheetViews>
  <sheetFormatPr defaultColWidth="9.140625" defaultRowHeight="15"/>
  <cols>
    <col min="1" max="1" width="17.421875" style="0" customWidth="1"/>
    <col min="2" max="2" width="37.00390625" style="0" customWidth="1"/>
    <col min="3" max="5" width="21.421875" style="0" customWidth="1"/>
  </cols>
  <sheetData>
    <row r="1" ht="13.5">
      <c r="A1" t="s">
        <v>113</v>
      </c>
    </row>
    <row r="2" spans="1:5" ht="18" customHeight="1">
      <c r="A2" s="26" t="s">
        <v>99</v>
      </c>
      <c r="B2" s="26"/>
      <c r="C2" s="26"/>
      <c r="D2" s="26"/>
      <c r="E2" s="26"/>
    </row>
    <row r="3" ht="3.75" customHeight="1"/>
    <row r="4" ht="13.5">
      <c r="E4" s="4" t="s">
        <v>1</v>
      </c>
    </row>
    <row r="5" spans="1:5" ht="13.5">
      <c r="A5" s="33" t="s">
        <v>100</v>
      </c>
      <c r="B5" s="33"/>
      <c r="C5" s="33" t="s">
        <v>32</v>
      </c>
      <c r="D5" s="33"/>
      <c r="E5" s="33"/>
    </row>
    <row r="6" spans="1:5" ht="13.5">
      <c r="A6" s="3" t="s">
        <v>18</v>
      </c>
      <c r="B6" s="3" t="s">
        <v>19</v>
      </c>
      <c r="C6" s="3" t="s">
        <v>94</v>
      </c>
      <c r="D6" s="3" t="s">
        <v>33</v>
      </c>
      <c r="E6" s="3" t="s">
        <v>34</v>
      </c>
    </row>
    <row r="7" spans="1:5" ht="17.25" customHeight="1">
      <c r="A7" s="1"/>
      <c r="B7" s="3" t="s">
        <v>6</v>
      </c>
      <c r="C7" s="1">
        <f>D7+E7</f>
        <v>199.89999999999998</v>
      </c>
      <c r="D7" s="1">
        <f>D8+D15+D27</f>
        <v>183.01999999999998</v>
      </c>
      <c r="E7" s="1">
        <f>E8+E15+E27</f>
        <v>16.88</v>
      </c>
    </row>
    <row r="8" spans="1:5" ht="17.25" customHeight="1">
      <c r="A8" s="1" t="s">
        <v>35</v>
      </c>
      <c r="B8" s="1" t="s">
        <v>36</v>
      </c>
      <c r="C8" s="1">
        <f aca="true" t="shared" si="0" ref="C8:C26">D8+E8</f>
        <v>122.79999999999998</v>
      </c>
      <c r="D8" s="1">
        <f>SUM(D9:D14)</f>
        <v>122.79999999999998</v>
      </c>
      <c r="E8" s="1"/>
    </row>
    <row r="9" spans="1:5" ht="17.25" customHeight="1">
      <c r="A9" s="1" t="s">
        <v>37</v>
      </c>
      <c r="B9" s="1" t="s">
        <v>38</v>
      </c>
      <c r="C9" s="1">
        <f t="shared" si="0"/>
        <v>40.21</v>
      </c>
      <c r="D9" s="1">
        <f>27.4+12.81</f>
        <v>40.21</v>
      </c>
      <c r="E9" s="1"/>
    </row>
    <row r="10" spans="1:5" ht="17.25" customHeight="1">
      <c r="A10" s="1" t="s">
        <v>39</v>
      </c>
      <c r="B10" s="1" t="s">
        <v>40</v>
      </c>
      <c r="C10" s="1">
        <f t="shared" si="0"/>
        <v>24.529999999999998</v>
      </c>
      <c r="D10" s="1">
        <f>23.49+1.04</f>
        <v>24.529999999999998</v>
      </c>
      <c r="E10" s="1"/>
    </row>
    <row r="11" spans="1:5" ht="17.25" customHeight="1">
      <c r="A11" s="1" t="s">
        <v>41</v>
      </c>
      <c r="B11" s="1" t="s">
        <v>42</v>
      </c>
      <c r="C11" s="1">
        <f t="shared" si="0"/>
        <v>4.13</v>
      </c>
      <c r="D11" s="1">
        <f>4.13</f>
        <v>4.13</v>
      </c>
      <c r="E11" s="1"/>
    </row>
    <row r="12" spans="1:5" ht="17.25" customHeight="1">
      <c r="A12" s="1" t="s">
        <v>43</v>
      </c>
      <c r="B12" s="1" t="s">
        <v>44</v>
      </c>
      <c r="C12" s="1">
        <f t="shared" si="0"/>
        <v>12.27</v>
      </c>
      <c r="D12" s="1">
        <f>8.58+3.69</f>
        <v>12.27</v>
      </c>
      <c r="E12" s="1"/>
    </row>
    <row r="13" spans="1:5" ht="17.25" customHeight="1">
      <c r="A13" s="1" t="s">
        <v>45</v>
      </c>
      <c r="B13" s="1" t="s">
        <v>46</v>
      </c>
      <c r="C13" s="1">
        <f t="shared" si="0"/>
        <v>19.16</v>
      </c>
      <c r="D13" s="22">
        <f>15.16+4</f>
        <v>19.16</v>
      </c>
      <c r="E13" s="1"/>
    </row>
    <row r="14" spans="1:5" ht="17.25" customHeight="1">
      <c r="A14" s="1" t="s">
        <v>47</v>
      </c>
      <c r="B14" s="1" t="s">
        <v>48</v>
      </c>
      <c r="C14" s="1">
        <f t="shared" si="0"/>
        <v>22.5</v>
      </c>
      <c r="D14" s="1">
        <f>15+7.5</f>
        <v>22.5</v>
      </c>
      <c r="E14" s="1"/>
    </row>
    <row r="15" spans="1:5" ht="17.25" customHeight="1">
      <c r="A15" s="1" t="s">
        <v>49</v>
      </c>
      <c r="B15" s="1" t="s">
        <v>50</v>
      </c>
      <c r="C15" s="1">
        <f t="shared" si="0"/>
        <v>16.88</v>
      </c>
      <c r="D15" s="1"/>
      <c r="E15" s="1">
        <f>SUM(E16:E26)</f>
        <v>16.88</v>
      </c>
    </row>
    <row r="16" spans="1:5" ht="17.25" customHeight="1">
      <c r="A16" s="1" t="s">
        <v>51</v>
      </c>
      <c r="B16" s="1" t="s">
        <v>52</v>
      </c>
      <c r="C16" s="1">
        <f t="shared" si="0"/>
        <v>0.84</v>
      </c>
      <c r="D16" s="1"/>
      <c r="E16" s="1">
        <f>0.49+0.35</f>
        <v>0.84</v>
      </c>
    </row>
    <row r="17" spans="1:5" ht="17.25" customHeight="1">
      <c r="A17" s="1" t="s">
        <v>53</v>
      </c>
      <c r="B17" s="1" t="s">
        <v>54</v>
      </c>
      <c r="C17" s="1">
        <f t="shared" si="0"/>
        <v>0.22</v>
      </c>
      <c r="D17" s="1"/>
      <c r="E17" s="1">
        <f>0.22</f>
        <v>0.22</v>
      </c>
    </row>
    <row r="18" spans="1:5" ht="17.25" customHeight="1">
      <c r="A18" s="1" t="s">
        <v>55</v>
      </c>
      <c r="B18" s="1" t="s">
        <v>56</v>
      </c>
      <c r="C18" s="1">
        <f t="shared" si="0"/>
        <v>0.65</v>
      </c>
      <c r="D18" s="1"/>
      <c r="E18" s="1">
        <f>0.5+0.15</f>
        <v>0.65</v>
      </c>
    </row>
    <row r="19" spans="1:5" ht="17.25" customHeight="1">
      <c r="A19" s="1" t="s">
        <v>57</v>
      </c>
      <c r="B19" s="1" t="s">
        <v>58</v>
      </c>
      <c r="C19" s="1">
        <f t="shared" si="0"/>
        <v>7.2</v>
      </c>
      <c r="D19" s="1"/>
      <c r="E19" s="1">
        <f>4.2+3</f>
        <v>7.2</v>
      </c>
    </row>
    <row r="20" spans="1:5" ht="17.25" customHeight="1">
      <c r="A20" s="1" t="s">
        <v>59</v>
      </c>
      <c r="B20" s="1" t="s">
        <v>60</v>
      </c>
      <c r="C20" s="1">
        <f t="shared" si="0"/>
        <v>0.84</v>
      </c>
      <c r="D20" s="1"/>
      <c r="E20" s="1">
        <f>0.49+0.35</f>
        <v>0.84</v>
      </c>
    </row>
    <row r="21" spans="1:5" ht="17.25" customHeight="1">
      <c r="A21" s="1" t="s">
        <v>61</v>
      </c>
      <c r="B21" s="1" t="s">
        <v>62</v>
      </c>
      <c r="C21" s="1">
        <f t="shared" si="0"/>
        <v>1.98</v>
      </c>
      <c r="D21" s="1"/>
      <c r="E21" s="1">
        <f>1.06+0.92</f>
        <v>1.98</v>
      </c>
    </row>
    <row r="22" spans="1:5" ht="17.25" customHeight="1">
      <c r="A22" s="1" t="s">
        <v>63</v>
      </c>
      <c r="B22" s="1" t="s">
        <v>64</v>
      </c>
      <c r="C22" s="1">
        <f t="shared" si="0"/>
        <v>1</v>
      </c>
      <c r="D22" s="1"/>
      <c r="E22" s="1">
        <f>0.5+0.5</f>
        <v>1</v>
      </c>
    </row>
    <row r="23" spans="1:5" ht="17.25" customHeight="1">
      <c r="A23" s="1" t="s">
        <v>65</v>
      </c>
      <c r="B23" s="1" t="s">
        <v>66</v>
      </c>
      <c r="C23" s="1">
        <f t="shared" si="0"/>
        <v>0.09</v>
      </c>
      <c r="D23" s="1"/>
      <c r="E23" s="1">
        <f>0.09</f>
        <v>0.09</v>
      </c>
    </row>
    <row r="24" spans="1:5" ht="17.25" customHeight="1">
      <c r="A24" s="1" t="s">
        <v>67</v>
      </c>
      <c r="B24" s="1" t="s">
        <v>68</v>
      </c>
      <c r="C24" s="1">
        <f t="shared" si="0"/>
        <v>1.5899999999999999</v>
      </c>
      <c r="D24" s="1"/>
      <c r="E24" s="1">
        <f>1.02+0.57</f>
        <v>1.5899999999999999</v>
      </c>
    </row>
    <row r="25" spans="1:5" ht="17.25" customHeight="1">
      <c r="A25" s="1" t="s">
        <v>69</v>
      </c>
      <c r="B25" s="1" t="s">
        <v>70</v>
      </c>
      <c r="C25" s="1">
        <f t="shared" si="0"/>
        <v>2.17</v>
      </c>
      <c r="D25" s="1"/>
      <c r="E25" s="1">
        <f>1.72+0.45</f>
        <v>2.17</v>
      </c>
    </row>
    <row r="26" spans="1:5" ht="17.25" customHeight="1">
      <c r="A26" s="1" t="s">
        <v>71</v>
      </c>
      <c r="B26" s="1" t="s">
        <v>72</v>
      </c>
      <c r="C26" s="1">
        <f t="shared" si="0"/>
        <v>0.3</v>
      </c>
      <c r="D26" s="1"/>
      <c r="E26" s="1">
        <f>0.3</f>
        <v>0.3</v>
      </c>
    </row>
    <row r="27" spans="1:5" ht="17.25" customHeight="1">
      <c r="A27" s="1" t="s">
        <v>73</v>
      </c>
      <c r="B27" s="1" t="s">
        <v>74</v>
      </c>
      <c r="C27" s="1">
        <f>D27+E27</f>
        <v>60.220000000000006</v>
      </c>
      <c r="D27" s="23">
        <f>SUM(D28:D30)</f>
        <v>60.220000000000006</v>
      </c>
      <c r="E27" s="1"/>
    </row>
    <row r="28" spans="1:5" ht="17.25" customHeight="1">
      <c r="A28" s="1" t="s">
        <v>75</v>
      </c>
      <c r="B28" s="1" t="s">
        <v>76</v>
      </c>
      <c r="C28" s="1">
        <f>D28+E28</f>
        <v>48.7</v>
      </c>
      <c r="D28" s="23">
        <v>48.7</v>
      </c>
      <c r="E28" s="1"/>
    </row>
    <row r="29" spans="1:5" ht="17.25" customHeight="1">
      <c r="A29" s="10" t="s">
        <v>170</v>
      </c>
      <c r="B29" s="1" t="s">
        <v>169</v>
      </c>
      <c r="C29" s="1">
        <f>D29+E29</f>
        <v>0.02</v>
      </c>
      <c r="D29" s="23">
        <v>0.02</v>
      </c>
      <c r="E29" s="1"/>
    </row>
    <row r="30" spans="1:5" ht="17.25" customHeight="1">
      <c r="A30" s="1" t="s">
        <v>77</v>
      </c>
      <c r="B30" s="1" t="s">
        <v>78</v>
      </c>
      <c r="C30" s="1">
        <f>D30+E30</f>
        <v>11.5</v>
      </c>
      <c r="D30" s="22">
        <f>6.11+3.39+2</f>
        <v>11.5</v>
      </c>
      <c r="E30" s="1"/>
    </row>
  </sheetData>
  <sheetProtection/>
  <mergeCells count="3">
    <mergeCell ref="A2:E2"/>
    <mergeCell ref="A5:B5"/>
    <mergeCell ref="C5:E5"/>
  </mergeCells>
  <printOptions horizontalCentered="1"/>
  <pageMargins left="0" right="0" top="0.5905511811023623" bottom="0.7874015748031497" header="0" footer="0"/>
  <pageSetup fitToHeight="1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K8" sqref="K8"/>
    </sheetView>
  </sheetViews>
  <sheetFormatPr defaultColWidth="9.140625" defaultRowHeight="15"/>
  <cols>
    <col min="1" max="12" width="10.57421875" style="0" customWidth="1"/>
  </cols>
  <sheetData>
    <row r="1" spans="1:12" ht="13.5">
      <c r="A1" t="s">
        <v>114</v>
      </c>
      <c r="L1" s="5"/>
    </row>
    <row r="2" spans="1:12" ht="22.5">
      <c r="A2" s="26" t="s">
        <v>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ht="13.5">
      <c r="L4" s="4" t="s">
        <v>1</v>
      </c>
    </row>
    <row r="5" spans="1:12" ht="13.5">
      <c r="A5" s="33" t="s">
        <v>17</v>
      </c>
      <c r="B5" s="33"/>
      <c r="C5" s="33"/>
      <c r="D5" s="33"/>
      <c r="E5" s="33"/>
      <c r="F5" s="33"/>
      <c r="G5" s="33" t="s">
        <v>80</v>
      </c>
      <c r="H5" s="33"/>
      <c r="I5" s="33"/>
      <c r="J5" s="33"/>
      <c r="K5" s="33"/>
      <c r="L5" s="33"/>
    </row>
    <row r="6" spans="1:12" ht="13.5">
      <c r="A6" s="33" t="s">
        <v>6</v>
      </c>
      <c r="B6" s="34" t="s">
        <v>124</v>
      </c>
      <c r="C6" s="33" t="s">
        <v>101</v>
      </c>
      <c r="D6" s="33"/>
      <c r="E6" s="33"/>
      <c r="F6" s="34" t="s">
        <v>127</v>
      </c>
      <c r="G6" s="33" t="s">
        <v>6</v>
      </c>
      <c r="H6" s="34" t="s">
        <v>124</v>
      </c>
      <c r="I6" s="33" t="s">
        <v>101</v>
      </c>
      <c r="J6" s="33"/>
      <c r="K6" s="33"/>
      <c r="L6" s="34" t="s">
        <v>127</v>
      </c>
    </row>
    <row r="7" spans="1:12" ht="27">
      <c r="A7" s="33"/>
      <c r="B7" s="33"/>
      <c r="C7" s="3" t="s">
        <v>20</v>
      </c>
      <c r="D7" s="8" t="s">
        <v>125</v>
      </c>
      <c r="E7" s="8" t="s">
        <v>126</v>
      </c>
      <c r="F7" s="33"/>
      <c r="G7" s="33"/>
      <c r="H7" s="33"/>
      <c r="I7" s="3" t="s">
        <v>20</v>
      </c>
      <c r="J7" s="8" t="s">
        <v>125</v>
      </c>
      <c r="K7" s="8" t="s">
        <v>126</v>
      </c>
      <c r="L7" s="33"/>
    </row>
    <row r="8" spans="1:12" ht="42" customHeight="1">
      <c r="A8" s="1">
        <f>B8+C8+F8</f>
        <v>28.03</v>
      </c>
      <c r="B8" s="1"/>
      <c r="C8" s="1">
        <f>D8+E8</f>
        <v>11.5</v>
      </c>
      <c r="D8" s="1"/>
      <c r="E8" s="1">
        <f>11.5</f>
        <v>11.5</v>
      </c>
      <c r="F8" s="1">
        <f>16.53</f>
        <v>16.53</v>
      </c>
      <c r="G8" s="1">
        <f>H8+I8+L8</f>
        <v>24</v>
      </c>
      <c r="H8" s="1">
        <v>0</v>
      </c>
      <c r="I8" s="1">
        <f>J8+K8</f>
        <v>12</v>
      </c>
      <c r="J8" s="1">
        <v>0</v>
      </c>
      <c r="K8" s="16">
        <v>12</v>
      </c>
      <c r="L8" s="1">
        <f>0.5+10+1+0.5</f>
        <v>12</v>
      </c>
    </row>
  </sheetData>
  <sheetProtection/>
  <mergeCells count="11">
    <mergeCell ref="L6:L7"/>
    <mergeCell ref="G5:L5"/>
    <mergeCell ref="C6:E6"/>
    <mergeCell ref="I6:K6"/>
    <mergeCell ref="A2:L2"/>
    <mergeCell ref="A5:F5"/>
    <mergeCell ref="A6:A7"/>
    <mergeCell ref="G6:G7"/>
    <mergeCell ref="B6:B7"/>
    <mergeCell ref="H6:H7"/>
    <mergeCell ref="F6:F7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0.00390625" style="0" customWidth="1"/>
    <col min="2" max="2" width="20.421875" style="0" customWidth="1"/>
    <col min="3" max="3" width="40.00390625" style="0" customWidth="1"/>
    <col min="4" max="4" width="20.421875" style="0" customWidth="1"/>
  </cols>
  <sheetData>
    <row r="1" ht="13.5">
      <c r="A1" s="5" t="s">
        <v>115</v>
      </c>
    </row>
    <row r="2" spans="1:4" ht="22.5">
      <c r="A2" s="26" t="s">
        <v>81</v>
      </c>
      <c r="B2" s="26"/>
      <c r="C2" s="26"/>
      <c r="D2" s="26"/>
    </row>
    <row r="4" ht="13.5">
      <c r="D4" s="4" t="s">
        <v>1</v>
      </c>
    </row>
    <row r="5" spans="1:4" ht="13.5">
      <c r="A5" s="35" t="s">
        <v>92</v>
      </c>
      <c r="B5" s="33"/>
      <c r="C5" s="35" t="s">
        <v>91</v>
      </c>
      <c r="D5" s="33"/>
    </row>
    <row r="6" spans="1:4" ht="13.5">
      <c r="A6" s="3" t="s">
        <v>102</v>
      </c>
      <c r="B6" s="3" t="s">
        <v>5</v>
      </c>
      <c r="C6" s="3" t="s">
        <v>102</v>
      </c>
      <c r="D6" s="3" t="s">
        <v>5</v>
      </c>
    </row>
    <row r="7" spans="1:4" ht="21" customHeight="1">
      <c r="A7" s="1" t="s">
        <v>107</v>
      </c>
      <c r="B7" s="1">
        <f>571.52+59.9</f>
        <v>631.42</v>
      </c>
      <c r="C7" s="1" t="s">
        <v>171</v>
      </c>
      <c r="D7" s="1">
        <f>556.1+4</f>
        <v>560.1</v>
      </c>
    </row>
    <row r="8" spans="1:4" ht="21" customHeight="1">
      <c r="A8" s="1" t="s">
        <v>108</v>
      </c>
      <c r="B8" s="1"/>
      <c r="C8" s="1" t="s">
        <v>11</v>
      </c>
      <c r="D8" s="1">
        <v>54.26</v>
      </c>
    </row>
    <row r="9" spans="1:4" ht="21" customHeight="1">
      <c r="A9" s="1" t="s">
        <v>110</v>
      </c>
      <c r="B9" s="1"/>
      <c r="C9" s="1" t="s">
        <v>13</v>
      </c>
      <c r="D9" s="1">
        <v>11.56</v>
      </c>
    </row>
    <row r="10" spans="1:4" ht="21" customHeight="1">
      <c r="A10" s="1" t="s">
        <v>105</v>
      </c>
      <c r="B10" s="1"/>
      <c r="C10" s="1" t="s">
        <v>15</v>
      </c>
      <c r="D10" s="1">
        <f>9.5+2</f>
        <v>11.5</v>
      </c>
    </row>
    <row r="11" spans="1:4" ht="21" customHeight="1">
      <c r="A11" s="1" t="s">
        <v>109</v>
      </c>
      <c r="B11" s="1"/>
      <c r="C11" s="1"/>
      <c r="D11" s="1"/>
    </row>
    <row r="12" spans="1:4" ht="21" customHeight="1">
      <c r="A12" s="1" t="s">
        <v>106</v>
      </c>
      <c r="B12" s="1"/>
      <c r="C12" s="1"/>
      <c r="D12" s="1"/>
    </row>
    <row r="13" spans="1:4" ht="21" customHeight="1">
      <c r="A13" s="1"/>
      <c r="B13" s="1"/>
      <c r="C13" s="1"/>
      <c r="D13" s="1"/>
    </row>
    <row r="14" spans="1:4" ht="21" customHeight="1">
      <c r="A14" s="1"/>
      <c r="B14" s="1"/>
      <c r="C14" s="1"/>
      <c r="D14" s="1"/>
    </row>
    <row r="15" spans="1:4" ht="21" customHeight="1">
      <c r="A15" s="1"/>
      <c r="B15" s="1"/>
      <c r="C15" s="1"/>
      <c r="D15" s="1"/>
    </row>
    <row r="16" spans="1:4" ht="21" customHeight="1">
      <c r="A16" s="1"/>
      <c r="B16" s="1"/>
      <c r="C16" s="1"/>
      <c r="D16" s="1"/>
    </row>
    <row r="17" spans="1:4" ht="21" customHeight="1">
      <c r="A17" s="1"/>
      <c r="B17" s="1"/>
      <c r="C17" s="1"/>
      <c r="D17" s="1"/>
    </row>
    <row r="18" spans="1:4" ht="21" customHeight="1">
      <c r="A18" s="1"/>
      <c r="B18" s="1"/>
      <c r="C18" s="1"/>
      <c r="D18" s="1"/>
    </row>
    <row r="19" spans="1:4" ht="21" customHeight="1">
      <c r="A19" s="3" t="s">
        <v>103</v>
      </c>
      <c r="B19" s="1">
        <f>SUM(B7:B18)</f>
        <v>631.42</v>
      </c>
      <c r="C19" s="3" t="s">
        <v>104</v>
      </c>
      <c r="D19" s="1">
        <f>SUM(D7:D18)</f>
        <v>637.42</v>
      </c>
    </row>
    <row r="20" spans="1:4" ht="21" customHeight="1">
      <c r="A20" s="1" t="s">
        <v>97</v>
      </c>
      <c r="B20" s="1"/>
      <c r="C20" s="1" t="s">
        <v>82</v>
      </c>
      <c r="D20" s="1">
        <v>0</v>
      </c>
    </row>
    <row r="21" spans="1:4" ht="21" customHeight="1">
      <c r="A21" s="1" t="s">
        <v>83</v>
      </c>
      <c r="B21" s="1">
        <v>6</v>
      </c>
      <c r="C21" s="1"/>
      <c r="D21" s="1"/>
    </row>
    <row r="22" spans="1:4" ht="21" customHeight="1">
      <c r="A22" s="3" t="s">
        <v>95</v>
      </c>
      <c r="B22" s="1">
        <f>B19+B20+B21</f>
        <v>637.42</v>
      </c>
      <c r="C22" s="3" t="s">
        <v>96</v>
      </c>
      <c r="D22" s="1">
        <f>D20+D19</f>
        <v>637.42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2.7109375" style="0" bestFit="1" customWidth="1"/>
    <col min="2" max="2" width="34.57421875" style="0" customWidth="1"/>
    <col min="3" max="3" width="7.00390625" style="2" customWidth="1"/>
    <col min="4" max="4" width="5.421875" style="2" customWidth="1"/>
    <col min="5" max="5" width="11.00390625" style="2" bestFit="1" customWidth="1"/>
    <col min="6" max="7" width="13.00390625" style="2" bestFit="1" customWidth="1"/>
    <col min="8" max="8" width="4.8515625" style="2" customWidth="1"/>
    <col min="9" max="10" width="9.00390625" style="2" bestFit="1" customWidth="1"/>
    <col min="11" max="11" width="5.28125" style="2" customWidth="1"/>
    <col min="12" max="12" width="12.421875" style="2" customWidth="1"/>
  </cols>
  <sheetData>
    <row r="1" ht="13.5">
      <c r="A1" s="5" t="s">
        <v>116</v>
      </c>
    </row>
    <row r="2" spans="1:12" ht="19.5" customHeight="1">
      <c r="A2" s="26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33" t="s">
        <v>85</v>
      </c>
      <c r="B5" s="33"/>
      <c r="C5" s="33" t="s">
        <v>6</v>
      </c>
      <c r="D5" s="36" t="s">
        <v>83</v>
      </c>
      <c r="E5" s="34" t="s">
        <v>128</v>
      </c>
      <c r="F5" s="34" t="s">
        <v>129</v>
      </c>
      <c r="G5" s="34" t="s">
        <v>130</v>
      </c>
      <c r="H5" s="33" t="s">
        <v>86</v>
      </c>
      <c r="I5" s="33"/>
      <c r="J5" s="34" t="s">
        <v>132</v>
      </c>
      <c r="K5" s="36" t="s">
        <v>87</v>
      </c>
      <c r="L5" s="34" t="s">
        <v>133</v>
      </c>
    </row>
    <row r="6" spans="1:12" ht="27">
      <c r="A6" s="3" t="s">
        <v>18</v>
      </c>
      <c r="B6" s="3" t="s">
        <v>19</v>
      </c>
      <c r="C6" s="33"/>
      <c r="D6" s="37"/>
      <c r="E6" s="33"/>
      <c r="F6" s="33"/>
      <c r="G6" s="33"/>
      <c r="H6" s="3" t="s">
        <v>88</v>
      </c>
      <c r="I6" s="8" t="s">
        <v>131</v>
      </c>
      <c r="J6" s="33"/>
      <c r="K6" s="37"/>
      <c r="L6" s="33"/>
    </row>
    <row r="7" spans="1:12" ht="18.75" customHeight="1">
      <c r="A7" s="1"/>
      <c r="B7" s="3" t="s">
        <v>6</v>
      </c>
      <c r="C7" s="3">
        <f>C8+C14+C18+C23</f>
        <v>637.42</v>
      </c>
      <c r="D7" s="3"/>
      <c r="E7" s="3">
        <f>E8+E14+E18+E23</f>
        <v>637.42</v>
      </c>
      <c r="F7" s="3"/>
      <c r="G7" s="3"/>
      <c r="H7" s="3"/>
      <c r="I7" s="3"/>
      <c r="J7" s="3"/>
      <c r="K7" s="3"/>
      <c r="L7" s="3"/>
    </row>
    <row r="8" spans="1:12" ht="18.75" customHeight="1">
      <c r="A8" s="9">
        <v>206</v>
      </c>
      <c r="B8" s="1" t="s">
        <v>171</v>
      </c>
      <c r="C8" s="3">
        <f>D8+E8</f>
        <v>560.1</v>
      </c>
      <c r="D8" s="3"/>
      <c r="E8" s="3">
        <f>E9+E12</f>
        <v>560.1</v>
      </c>
      <c r="F8" s="3"/>
      <c r="G8" s="3"/>
      <c r="H8" s="3"/>
      <c r="I8" s="3"/>
      <c r="J8" s="3"/>
      <c r="K8" s="3"/>
      <c r="L8" s="3"/>
    </row>
    <row r="9" spans="1:12" ht="18.75" customHeight="1">
      <c r="A9" s="1" t="s">
        <v>172</v>
      </c>
      <c r="B9" s="1" t="s">
        <v>173</v>
      </c>
      <c r="C9" s="3">
        <f aca="true" t="shared" si="0" ref="C9:C25">D9+E9</f>
        <v>210.10000000000002</v>
      </c>
      <c r="D9" s="3"/>
      <c r="E9" s="3">
        <f>SUM(E10:E11)</f>
        <v>210.10000000000002</v>
      </c>
      <c r="F9" s="3"/>
      <c r="G9" s="3"/>
      <c r="H9" s="3"/>
      <c r="I9" s="3"/>
      <c r="J9" s="3"/>
      <c r="K9" s="3"/>
      <c r="L9" s="3"/>
    </row>
    <row r="10" spans="1:12" ht="18.75" customHeight="1">
      <c r="A10" s="1" t="s">
        <v>174</v>
      </c>
      <c r="B10" s="1" t="s">
        <v>23</v>
      </c>
      <c r="C10" s="3">
        <f t="shared" si="0"/>
        <v>75.55</v>
      </c>
      <c r="D10" s="3"/>
      <c r="E10" s="3">
        <v>75.55</v>
      </c>
      <c r="F10" s="3"/>
      <c r="G10" s="3"/>
      <c r="H10" s="3"/>
      <c r="I10" s="3"/>
      <c r="J10" s="3"/>
      <c r="K10" s="3"/>
      <c r="L10" s="3"/>
    </row>
    <row r="11" spans="1:12" ht="18.75" customHeight="1">
      <c r="A11" s="1" t="s">
        <v>175</v>
      </c>
      <c r="B11" s="1" t="s">
        <v>176</v>
      </c>
      <c r="C11" s="3">
        <f t="shared" si="0"/>
        <v>134.55</v>
      </c>
      <c r="D11" s="3"/>
      <c r="E11" s="3">
        <f>130.55+4</f>
        <v>134.55</v>
      </c>
      <c r="F11" s="3"/>
      <c r="G11" s="3"/>
      <c r="H11" s="3"/>
      <c r="I11" s="3"/>
      <c r="J11" s="3"/>
      <c r="K11" s="3"/>
      <c r="L11" s="3"/>
    </row>
    <row r="12" spans="1:12" ht="18.75" customHeight="1">
      <c r="A12" s="1" t="s">
        <v>177</v>
      </c>
      <c r="B12" s="1" t="s">
        <v>178</v>
      </c>
      <c r="C12" s="3">
        <f t="shared" si="0"/>
        <v>350</v>
      </c>
      <c r="D12" s="3"/>
      <c r="E12" s="3">
        <v>350</v>
      </c>
      <c r="F12" s="3"/>
      <c r="G12" s="3"/>
      <c r="H12" s="3"/>
      <c r="I12" s="3"/>
      <c r="J12" s="3"/>
      <c r="K12" s="3"/>
      <c r="L12" s="3"/>
    </row>
    <row r="13" spans="1:12" ht="18.75" customHeight="1">
      <c r="A13" s="1" t="s">
        <v>179</v>
      </c>
      <c r="B13" s="1" t="s">
        <v>180</v>
      </c>
      <c r="C13" s="3">
        <f t="shared" si="0"/>
        <v>350</v>
      </c>
      <c r="D13" s="3"/>
      <c r="E13" s="3">
        <v>350</v>
      </c>
      <c r="F13" s="3"/>
      <c r="G13" s="3"/>
      <c r="H13" s="3"/>
      <c r="I13" s="3"/>
      <c r="J13" s="3"/>
      <c r="K13" s="3"/>
      <c r="L13" s="3"/>
    </row>
    <row r="14" spans="1:12" ht="18.75" customHeight="1">
      <c r="A14" s="9">
        <v>208</v>
      </c>
      <c r="B14" s="1" t="s">
        <v>181</v>
      </c>
      <c r="C14" s="3">
        <f t="shared" si="0"/>
        <v>54.26</v>
      </c>
      <c r="D14" s="3"/>
      <c r="E14" s="3">
        <v>54.26</v>
      </c>
      <c r="F14" s="3"/>
      <c r="G14" s="3"/>
      <c r="H14" s="3"/>
      <c r="I14" s="3"/>
      <c r="J14" s="3"/>
      <c r="K14" s="3"/>
      <c r="L14" s="3"/>
    </row>
    <row r="15" spans="1:12" ht="18.75" customHeight="1">
      <c r="A15" s="1" t="s">
        <v>24</v>
      </c>
      <c r="B15" s="1" t="s">
        <v>25</v>
      </c>
      <c r="C15" s="3">
        <f t="shared" si="0"/>
        <v>54.26</v>
      </c>
      <c r="D15" s="3"/>
      <c r="E15" s="3">
        <v>54.26</v>
      </c>
      <c r="F15" s="3"/>
      <c r="G15" s="3"/>
      <c r="H15" s="3"/>
      <c r="I15" s="3"/>
      <c r="J15" s="3"/>
      <c r="K15" s="3"/>
      <c r="L15" s="3"/>
    </row>
    <row r="16" spans="1:12" ht="18.75" customHeight="1">
      <c r="A16" s="1" t="s">
        <v>26</v>
      </c>
      <c r="B16" s="1" t="s">
        <v>151</v>
      </c>
      <c r="C16" s="3">
        <f t="shared" si="0"/>
        <v>53.2</v>
      </c>
      <c r="D16" s="3"/>
      <c r="E16" s="3">
        <v>53.2</v>
      </c>
      <c r="F16" s="3"/>
      <c r="G16" s="3"/>
      <c r="H16" s="3"/>
      <c r="I16" s="3"/>
      <c r="J16" s="3"/>
      <c r="K16" s="3"/>
      <c r="L16" s="3"/>
    </row>
    <row r="17" spans="1:12" ht="18.75" customHeight="1">
      <c r="A17" s="1" t="s">
        <v>182</v>
      </c>
      <c r="B17" s="1" t="s">
        <v>153</v>
      </c>
      <c r="C17" s="3">
        <f t="shared" si="0"/>
        <v>1.06</v>
      </c>
      <c r="D17" s="3"/>
      <c r="E17" s="3">
        <v>1.06</v>
      </c>
      <c r="F17" s="3"/>
      <c r="G17" s="3"/>
      <c r="H17" s="3"/>
      <c r="I17" s="3"/>
      <c r="J17" s="3"/>
      <c r="K17" s="3"/>
      <c r="L17" s="3"/>
    </row>
    <row r="18" spans="1:12" ht="18.75" customHeight="1">
      <c r="A18" s="1" t="s">
        <v>12</v>
      </c>
      <c r="B18" s="1" t="s">
        <v>154</v>
      </c>
      <c r="C18" s="3">
        <f t="shared" si="0"/>
        <v>11.56</v>
      </c>
      <c r="D18" s="3"/>
      <c r="E18" s="3">
        <v>11.56</v>
      </c>
      <c r="F18" s="3"/>
      <c r="G18" s="3"/>
      <c r="H18" s="3"/>
      <c r="I18" s="3"/>
      <c r="J18" s="3"/>
      <c r="K18" s="3"/>
      <c r="L18" s="3"/>
    </row>
    <row r="19" spans="1:12" ht="18.75" customHeight="1">
      <c r="A19" s="1" t="s">
        <v>27</v>
      </c>
      <c r="B19" s="1" t="s">
        <v>155</v>
      </c>
      <c r="C19" s="3">
        <f t="shared" si="0"/>
        <v>11.56</v>
      </c>
      <c r="D19" s="3"/>
      <c r="E19" s="3">
        <v>11.56</v>
      </c>
      <c r="F19" s="3"/>
      <c r="G19" s="3"/>
      <c r="H19" s="3"/>
      <c r="I19" s="3"/>
      <c r="J19" s="3"/>
      <c r="K19" s="3"/>
      <c r="L19" s="3"/>
    </row>
    <row r="20" spans="1:12" ht="18.75" customHeight="1">
      <c r="A20" s="1" t="s">
        <v>28</v>
      </c>
      <c r="B20" s="1" t="s">
        <v>156</v>
      </c>
      <c r="C20" s="3">
        <f t="shared" si="0"/>
        <v>5.16</v>
      </c>
      <c r="D20" s="3"/>
      <c r="E20" s="3">
        <v>5.16</v>
      </c>
      <c r="F20" s="3"/>
      <c r="G20" s="3"/>
      <c r="H20" s="3"/>
      <c r="I20" s="3"/>
      <c r="J20" s="3"/>
      <c r="K20" s="3"/>
      <c r="L20" s="3"/>
    </row>
    <row r="21" spans="1:12" ht="18.75" customHeight="1">
      <c r="A21" s="1" t="s">
        <v>29</v>
      </c>
      <c r="B21" s="1" t="s">
        <v>160</v>
      </c>
      <c r="C21" s="3">
        <f t="shared" si="0"/>
        <v>3.48</v>
      </c>
      <c r="D21" s="3"/>
      <c r="E21" s="3">
        <v>3.48</v>
      </c>
      <c r="F21" s="3"/>
      <c r="G21" s="3"/>
      <c r="H21" s="3"/>
      <c r="I21" s="3"/>
      <c r="J21" s="3"/>
      <c r="K21" s="3"/>
      <c r="L21" s="3"/>
    </row>
    <row r="22" spans="1:12" ht="18.75" customHeight="1">
      <c r="A22" s="1" t="s">
        <v>164</v>
      </c>
      <c r="B22" s="1" t="s">
        <v>157</v>
      </c>
      <c r="C22" s="3">
        <f t="shared" si="0"/>
        <v>2.92</v>
      </c>
      <c r="D22" s="3"/>
      <c r="E22" s="3">
        <v>2.92</v>
      </c>
      <c r="F22" s="3"/>
      <c r="G22" s="3"/>
      <c r="H22" s="3"/>
      <c r="I22" s="3"/>
      <c r="J22" s="3"/>
      <c r="K22" s="3"/>
      <c r="L22" s="3"/>
    </row>
    <row r="23" spans="1:12" ht="18.75" customHeight="1">
      <c r="A23" s="1" t="s">
        <v>14</v>
      </c>
      <c r="B23" s="1" t="s">
        <v>15</v>
      </c>
      <c r="C23" s="3">
        <f t="shared" si="0"/>
        <v>11.5</v>
      </c>
      <c r="D23" s="3"/>
      <c r="E23" s="3">
        <f>E24</f>
        <v>11.5</v>
      </c>
      <c r="F23" s="3"/>
      <c r="G23" s="3"/>
      <c r="H23" s="3"/>
      <c r="I23" s="3"/>
      <c r="J23" s="3"/>
      <c r="K23" s="3"/>
      <c r="L23" s="3"/>
    </row>
    <row r="24" spans="1:12" ht="18.75" customHeight="1">
      <c r="A24" s="1" t="s">
        <v>30</v>
      </c>
      <c r="B24" s="1" t="s">
        <v>158</v>
      </c>
      <c r="C24" s="3">
        <f t="shared" si="0"/>
        <v>11.5</v>
      </c>
      <c r="D24" s="3"/>
      <c r="E24" s="3">
        <f>E25</f>
        <v>11.5</v>
      </c>
      <c r="F24" s="3"/>
      <c r="G24" s="3"/>
      <c r="H24" s="3"/>
      <c r="I24" s="3"/>
      <c r="J24" s="3"/>
      <c r="K24" s="3"/>
      <c r="L24" s="3"/>
    </row>
    <row r="25" spans="1:12" ht="18.75" customHeight="1">
      <c r="A25" s="1" t="s">
        <v>31</v>
      </c>
      <c r="B25" s="1" t="s">
        <v>159</v>
      </c>
      <c r="C25" s="3">
        <f t="shared" si="0"/>
        <v>11.5</v>
      </c>
      <c r="D25" s="3"/>
      <c r="E25" s="3">
        <f>9.5+2</f>
        <v>11.5</v>
      </c>
      <c r="F25" s="3"/>
      <c r="G25" s="3"/>
      <c r="H25" s="3"/>
      <c r="I25" s="3"/>
      <c r="J25" s="3"/>
      <c r="K25" s="3"/>
      <c r="L25" s="3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 horizontalCentered="1"/>
  <pageMargins left="0" right="0" top="0.7874015748031497" bottom="0.7874015748031497" header="0" footer="0"/>
  <pageSetup fitToHeight="1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2.7109375" style="0" bestFit="1" customWidth="1"/>
    <col min="2" max="2" width="44.421875" style="0" bestFit="1" customWidth="1"/>
    <col min="3" max="5" width="12.421875" style="2" customWidth="1"/>
    <col min="6" max="6" width="13.00390625" style="2" bestFit="1" customWidth="1"/>
    <col min="7" max="7" width="9.00390625" style="2" bestFit="1" customWidth="1"/>
    <col min="8" max="8" width="11.00390625" style="2" bestFit="1" customWidth="1"/>
  </cols>
  <sheetData>
    <row r="1" ht="13.5">
      <c r="A1" s="5" t="s">
        <v>117</v>
      </c>
    </row>
    <row r="2" spans="1:8" ht="18" customHeight="1">
      <c r="A2" s="26" t="s">
        <v>89</v>
      </c>
      <c r="B2" s="26"/>
      <c r="C2" s="26"/>
      <c r="D2" s="26"/>
      <c r="E2" s="26"/>
      <c r="F2" s="26"/>
      <c r="G2" s="26"/>
      <c r="H2" s="26"/>
    </row>
    <row r="3" spans="1:8" ht="8.25" customHeight="1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3" t="s">
        <v>18</v>
      </c>
      <c r="B5" s="3" t="s">
        <v>19</v>
      </c>
      <c r="C5" s="3" t="s">
        <v>6</v>
      </c>
      <c r="D5" s="3" t="s">
        <v>21</v>
      </c>
      <c r="E5" s="3" t="s">
        <v>22</v>
      </c>
      <c r="F5" s="3" t="s">
        <v>90</v>
      </c>
      <c r="G5" s="8" t="s">
        <v>134</v>
      </c>
      <c r="H5" s="8" t="s">
        <v>135</v>
      </c>
    </row>
    <row r="6" spans="1:8" ht="18" customHeight="1">
      <c r="A6" s="3"/>
      <c r="B6" s="7" t="s">
        <v>94</v>
      </c>
      <c r="C6" s="3">
        <f>D6+E6</f>
        <v>637.42</v>
      </c>
      <c r="D6" s="3">
        <f>D7+D13+D17+D22</f>
        <v>199.9</v>
      </c>
      <c r="E6" s="3">
        <f>E7</f>
        <v>437.52</v>
      </c>
      <c r="F6" s="3"/>
      <c r="G6" s="3"/>
      <c r="H6" s="3"/>
    </row>
    <row r="7" spans="1:8" ht="18" customHeight="1">
      <c r="A7" s="9">
        <v>206</v>
      </c>
      <c r="B7" s="13" t="s">
        <v>138</v>
      </c>
      <c r="C7" s="3">
        <f aca="true" t="shared" si="0" ref="C7:C24">D7+E7</f>
        <v>560.1</v>
      </c>
      <c r="D7" s="1">
        <f>D8+D11</f>
        <v>122.58</v>
      </c>
      <c r="E7" s="1">
        <f>E8+E11</f>
        <v>437.52</v>
      </c>
      <c r="F7" s="3"/>
      <c r="G7" s="3"/>
      <c r="H7" s="3"/>
    </row>
    <row r="8" spans="1:8" ht="18" customHeight="1">
      <c r="A8" s="10" t="s">
        <v>139</v>
      </c>
      <c r="B8" s="1" t="s">
        <v>144</v>
      </c>
      <c r="C8" s="3">
        <f t="shared" si="0"/>
        <v>210.1</v>
      </c>
      <c r="D8" s="1">
        <f>SUM(D9:D10)</f>
        <v>122.58</v>
      </c>
      <c r="E8" s="1">
        <f>SUM(E9:E10)</f>
        <v>87.52</v>
      </c>
      <c r="F8" s="3"/>
      <c r="G8" s="3"/>
      <c r="H8" s="3"/>
    </row>
    <row r="9" spans="1:8" ht="18" customHeight="1">
      <c r="A9" s="10" t="s">
        <v>140</v>
      </c>
      <c r="B9" s="1" t="s">
        <v>23</v>
      </c>
      <c r="C9" s="3">
        <f t="shared" si="0"/>
        <v>75.55</v>
      </c>
      <c r="D9" s="1">
        <f>75.55</f>
        <v>75.55</v>
      </c>
      <c r="E9" s="1"/>
      <c r="F9" s="3"/>
      <c r="G9" s="3"/>
      <c r="H9" s="3"/>
    </row>
    <row r="10" spans="1:8" ht="18" customHeight="1">
      <c r="A10" s="11" t="s">
        <v>141</v>
      </c>
      <c r="B10" s="1" t="s">
        <v>142</v>
      </c>
      <c r="C10" s="3">
        <f t="shared" si="0"/>
        <v>134.55</v>
      </c>
      <c r="D10" s="1">
        <f>43.03+4</f>
        <v>47.03</v>
      </c>
      <c r="E10" s="1">
        <f>77.52+10</f>
        <v>87.52</v>
      </c>
      <c r="F10" s="3"/>
      <c r="G10" s="3"/>
      <c r="H10" s="3"/>
    </row>
    <row r="11" spans="1:8" ht="18" customHeight="1">
      <c r="A11" s="11" t="s">
        <v>143</v>
      </c>
      <c r="B11" s="1" t="s">
        <v>145</v>
      </c>
      <c r="C11" s="3">
        <f t="shared" si="0"/>
        <v>350</v>
      </c>
      <c r="D11" s="1"/>
      <c r="E11" s="1">
        <f>E12</f>
        <v>350</v>
      </c>
      <c r="F11" s="3"/>
      <c r="G11" s="3"/>
      <c r="H11" s="3"/>
    </row>
    <row r="12" spans="1:8" ht="18" customHeight="1">
      <c r="A12" s="11" t="s">
        <v>146</v>
      </c>
      <c r="B12" s="1" t="s">
        <v>147</v>
      </c>
      <c r="C12" s="3">
        <f t="shared" si="0"/>
        <v>350</v>
      </c>
      <c r="D12" s="1"/>
      <c r="E12" s="1">
        <v>350</v>
      </c>
      <c r="F12" s="3"/>
      <c r="G12" s="3"/>
      <c r="H12" s="3"/>
    </row>
    <row r="13" spans="1:8" ht="18" customHeight="1">
      <c r="A13" s="11">
        <v>208</v>
      </c>
      <c r="B13" s="13" t="s">
        <v>168</v>
      </c>
      <c r="C13" s="3">
        <f t="shared" si="0"/>
        <v>54.260000000000005</v>
      </c>
      <c r="D13" s="1">
        <f>D14</f>
        <v>54.260000000000005</v>
      </c>
      <c r="E13" s="1"/>
      <c r="F13" s="3"/>
      <c r="G13" s="3"/>
      <c r="H13" s="3"/>
    </row>
    <row r="14" spans="1:8" ht="18" customHeight="1">
      <c r="A14" s="11" t="s">
        <v>148</v>
      </c>
      <c r="B14" s="1" t="s">
        <v>149</v>
      </c>
      <c r="C14" s="3">
        <f t="shared" si="0"/>
        <v>54.260000000000005</v>
      </c>
      <c r="D14" s="1">
        <f>SUM(D15:D16)</f>
        <v>54.260000000000005</v>
      </c>
      <c r="E14" s="1"/>
      <c r="F14" s="3"/>
      <c r="G14" s="3"/>
      <c r="H14" s="3"/>
    </row>
    <row r="15" spans="1:8" ht="18" customHeight="1">
      <c r="A15" s="11" t="s">
        <v>150</v>
      </c>
      <c r="B15" s="12" t="s">
        <v>151</v>
      </c>
      <c r="C15" s="3">
        <f t="shared" si="0"/>
        <v>53.2</v>
      </c>
      <c r="D15" s="1">
        <v>53.2</v>
      </c>
      <c r="E15" s="1"/>
      <c r="F15" s="3"/>
      <c r="G15" s="3"/>
      <c r="H15" s="3"/>
    </row>
    <row r="16" spans="1:8" ht="18" customHeight="1">
      <c r="A16" s="11" t="s">
        <v>152</v>
      </c>
      <c r="B16" s="12" t="s">
        <v>153</v>
      </c>
      <c r="C16" s="3">
        <f t="shared" si="0"/>
        <v>1.06</v>
      </c>
      <c r="D16" s="1">
        <v>1.06</v>
      </c>
      <c r="E16" s="1"/>
      <c r="F16" s="3"/>
      <c r="G16" s="3"/>
      <c r="H16" s="3"/>
    </row>
    <row r="17" spans="1:8" ht="18" customHeight="1">
      <c r="A17" s="11" t="s">
        <v>161</v>
      </c>
      <c r="B17" s="13" t="s">
        <v>154</v>
      </c>
      <c r="C17" s="3">
        <f t="shared" si="0"/>
        <v>11.56</v>
      </c>
      <c r="D17" s="1">
        <f>D18</f>
        <v>11.56</v>
      </c>
      <c r="E17" s="1"/>
      <c r="F17" s="3"/>
      <c r="G17" s="3"/>
      <c r="H17" s="3"/>
    </row>
    <row r="18" spans="1:8" ht="18" customHeight="1">
      <c r="A18" s="11" t="s">
        <v>162</v>
      </c>
      <c r="B18" s="12" t="s">
        <v>155</v>
      </c>
      <c r="C18" s="3">
        <f t="shared" si="0"/>
        <v>11.56</v>
      </c>
      <c r="D18" s="1">
        <f>SUM(D19:D21)</f>
        <v>11.56</v>
      </c>
      <c r="E18" s="1"/>
      <c r="F18" s="3"/>
      <c r="G18" s="3"/>
      <c r="H18" s="3"/>
    </row>
    <row r="19" spans="1:8" ht="18" customHeight="1">
      <c r="A19" s="11" t="s">
        <v>163</v>
      </c>
      <c r="B19" s="12" t="s">
        <v>156</v>
      </c>
      <c r="C19" s="3">
        <f t="shared" si="0"/>
        <v>5.16</v>
      </c>
      <c r="D19" s="1">
        <f>5.16</f>
        <v>5.16</v>
      </c>
      <c r="E19" s="1"/>
      <c r="F19" s="3"/>
      <c r="G19" s="3"/>
      <c r="H19" s="3"/>
    </row>
    <row r="20" spans="1:8" ht="18" customHeight="1">
      <c r="A20" s="11" t="s">
        <v>29</v>
      </c>
      <c r="B20" s="12" t="s">
        <v>160</v>
      </c>
      <c r="C20" s="3">
        <f t="shared" si="0"/>
        <v>3.48</v>
      </c>
      <c r="D20" s="1">
        <f>3.48</f>
        <v>3.48</v>
      </c>
      <c r="E20" s="1"/>
      <c r="F20" s="3"/>
      <c r="G20" s="3"/>
      <c r="H20" s="3"/>
    </row>
    <row r="21" spans="1:8" ht="18" customHeight="1">
      <c r="A21" s="11" t="s">
        <v>164</v>
      </c>
      <c r="B21" s="12" t="s">
        <v>157</v>
      </c>
      <c r="C21" s="3">
        <f t="shared" si="0"/>
        <v>2.92</v>
      </c>
      <c r="D21" s="1">
        <f>2.92</f>
        <v>2.92</v>
      </c>
      <c r="E21" s="1"/>
      <c r="F21" s="3"/>
      <c r="G21" s="3"/>
      <c r="H21" s="3"/>
    </row>
    <row r="22" spans="1:8" ht="18" customHeight="1">
      <c r="A22" s="11" t="s">
        <v>165</v>
      </c>
      <c r="B22" s="13" t="s">
        <v>15</v>
      </c>
      <c r="C22" s="3">
        <f t="shared" si="0"/>
        <v>11.5</v>
      </c>
      <c r="D22" s="1">
        <f>D23</f>
        <v>11.5</v>
      </c>
      <c r="E22" s="1"/>
      <c r="F22" s="3"/>
      <c r="G22" s="3"/>
      <c r="H22" s="3"/>
    </row>
    <row r="23" spans="1:8" ht="18" customHeight="1">
      <c r="A23" s="11" t="s">
        <v>166</v>
      </c>
      <c r="B23" s="12" t="s">
        <v>158</v>
      </c>
      <c r="C23" s="3">
        <f t="shared" si="0"/>
        <v>11.5</v>
      </c>
      <c r="D23" s="1">
        <f>D24</f>
        <v>11.5</v>
      </c>
      <c r="E23" s="1"/>
      <c r="F23" s="3"/>
      <c r="G23" s="3"/>
      <c r="H23" s="3"/>
    </row>
    <row r="24" spans="1:8" ht="18" customHeight="1">
      <c r="A24" s="11" t="s">
        <v>167</v>
      </c>
      <c r="B24" s="12" t="s">
        <v>159</v>
      </c>
      <c r="C24" s="3">
        <f t="shared" si="0"/>
        <v>11.5</v>
      </c>
      <c r="D24" s="1">
        <f>6.11+3.39+2</f>
        <v>11.5</v>
      </c>
      <c r="E24" s="1"/>
      <c r="F24" s="3"/>
      <c r="G24" s="3"/>
      <c r="H24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2016-02-15T08:10:50Z</cp:lastPrinted>
  <dcterms:created xsi:type="dcterms:W3CDTF">2015-12-31T10:03:51Z</dcterms:created>
  <dcterms:modified xsi:type="dcterms:W3CDTF">2016-02-16T06:25:13Z</dcterms:modified>
  <cp:category/>
  <cp:version/>
  <cp:contentType/>
  <cp:contentStatus/>
</cp:coreProperties>
</file>