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9045" tabRatio="964" activeTab="1"/>
  </bookViews>
  <sheets>
    <sheet name="财政拨款收支总表" sheetId="1" r:id="rId1"/>
    <sheet name="一般公共预算财政拨款支出预算表" sheetId="2" r:id="rId2"/>
    <sheet name="一般公共预算财政拨款基本支出预算表" sheetId="3" r:id="rId3"/>
    <sheet name="一般公用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'部门收入总表'!$A$1:$L$33</definedName>
    <definedName name="_xlnm.Print_Area" localSheetId="5">'部门收支总表'!$A$1:$D$24</definedName>
    <definedName name="_xlnm.Print_Area" localSheetId="7">'部门支出总表'!$A$1:$H$32</definedName>
    <definedName name="_xlnm.Print_Area" localSheetId="0">'财政拨款收支总表'!$A$1:$G$23</definedName>
    <definedName name="_xlnm.Print_Area" localSheetId="2">'一般公共预算财政拨款基本支出预算表'!$A$1:$E$37</definedName>
    <definedName name="_xlnm.Print_Area" localSheetId="1">'一般公共预算财政拨款支出预算表'!$A$1:$F$40</definedName>
    <definedName name="_xlnm.Print_Area" localSheetId="3">'一般公用预算“三公”经费支出表'!$A$1:$L$8</definedName>
    <definedName name="_xlnm.Print_Area" localSheetId="4">'政府性基金预算支出表'!$A$1:$E$10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<sst xmlns="http://schemas.openxmlformats.org/spreadsheetml/2006/main" count="387" uniqueCount="254">
  <si>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</si>
  <si>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</si>
  <si>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</si>
  <si>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</si>
  <si>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</si>
  <si>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</si>
  <si>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</si>
  <si>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一、本年收入</t>
  </si>
  <si>
    <t>一、本年支出</t>
  </si>
  <si>
    <t>二、上年结转</t>
  </si>
  <si>
    <t>二、结转下年</t>
  </si>
  <si>
    <t>一般公共服务支出</t>
  </si>
  <si>
    <t>外交支出</t>
  </si>
  <si>
    <t>国防支出</t>
  </si>
  <si>
    <t>公共安全支出</t>
  </si>
  <si>
    <t>教育支出</t>
  </si>
  <si>
    <t>208</t>
  </si>
  <si>
    <t>社会保障和就业支出</t>
  </si>
  <si>
    <t>210</t>
  </si>
  <si>
    <t>医疗卫生与计划生育支出</t>
  </si>
  <si>
    <t>交通运输支出</t>
  </si>
  <si>
    <t>资源勘探信息等支出</t>
  </si>
  <si>
    <t>商业服务业等支出</t>
  </si>
  <si>
    <t>221</t>
  </si>
  <si>
    <t>住房保障支出</t>
  </si>
  <si>
    <t>其他支出</t>
  </si>
  <si>
    <t>功能分类科目</t>
  </si>
  <si>
    <t>2015年预算数</t>
  </si>
  <si>
    <t>科目编码</t>
  </si>
  <si>
    <t>科目名称</t>
  </si>
  <si>
    <t>小计</t>
  </si>
  <si>
    <t>基本支出</t>
  </si>
  <si>
    <t>项目支出</t>
  </si>
  <si>
    <t xml:space="preserve">    行政运行</t>
  </si>
  <si>
    <t xml:space="preserve">    一般行政管理事务</t>
  </si>
  <si>
    <t xml:space="preserve">    事业运行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</si>
  <si>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</si>
  <si>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</si>
  <si>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</si>
  <si>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</si>
  <si>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</si>
  <si>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</si>
  <si>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21005</t>
  </si>
  <si>
    <t xml:space="preserve">  医疗保障</t>
  </si>
  <si>
    <t xml:space="preserve">    2100501</t>
  </si>
  <si>
    <t xml:space="preserve">    行政单位医疗</t>
  </si>
  <si>
    <t xml:space="preserve">    2100502</t>
  </si>
  <si>
    <t xml:space="preserve">    事业单位医疗</t>
  </si>
  <si>
    <t xml:space="preserve">  22102</t>
  </si>
  <si>
    <t xml:space="preserve">  住房改革支出</t>
  </si>
  <si>
    <t xml:space="preserve">    2210201</t>
  </si>
  <si>
    <t xml:space="preserve">    住房公积金</t>
  </si>
  <si>
    <t>2016年基本支出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</si>
  <si>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</si>
  <si>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</si>
  <si>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</si>
  <si>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</si>
  <si>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</si>
  <si>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</si>
  <si>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</si>
  <si>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</si>
  <si>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</si>
  <si>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</si>
  <si>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</si>
  <si>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</si>
  <si>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</si>
  <si>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</si>
  <si>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</si>
  <si>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</si>
  <si>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</si>
  <si>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</si>
  <si>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</si>
  <si>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</si>
  <si>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</si>
  <si>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</si>
  <si>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</si>
  <si>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</si>
  <si>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</si>
  <si>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</si>
  <si>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</si>
  <si>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</si>
  <si>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</si>
  <si>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</si>
  <si>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</si>
  <si>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</si>
  <si>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</si>
  <si>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</si>
  <si>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</si>
  <si>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</si>
  <si>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</si>
  <si>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</si>
  <si>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</si>
  <si>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</si>
  <si>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</si>
  <si>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</si>
  <si>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</si>
  <si>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</si>
  <si>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</si>
  <si>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</si>
  <si>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</si>
  <si>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</si>
  <si>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</si>
  <si>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</si>
  <si>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</si>
  <si>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</si>
  <si>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</si>
  <si>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</si>
  <si>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</si>
  <si>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</si>
  <si>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</si>
  <si>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</si>
  <si>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30311</t>
  </si>
  <si>
    <t xml:space="preserve">  住房公积金</t>
  </si>
  <si>
    <t>一般公共预算“三公”经费支出表</t>
  </si>
  <si>
    <t>2016年预算数</t>
  </si>
  <si>
    <t>政府性基金预算支出表</t>
  </si>
  <si>
    <t>本年政府性基金预算财政拨款支出</t>
  </si>
  <si>
    <t xml:space="preserve"> 部门收支总表</t>
  </si>
  <si>
    <t>结转下年</t>
  </si>
  <si>
    <t>上年结转</t>
  </si>
  <si>
    <t>212</t>
  </si>
  <si>
    <t>城乡社区支出</t>
  </si>
  <si>
    <t>部门收入总表</t>
  </si>
  <si>
    <t>科目</t>
  </si>
  <si>
    <t>事业收入</t>
  </si>
  <si>
    <t>其他收入</t>
  </si>
  <si>
    <t>金额</t>
  </si>
  <si>
    <t>部门支出总表</t>
  </si>
  <si>
    <t>上缴上级支出</t>
  </si>
  <si>
    <t>支出</t>
  </si>
  <si>
    <t>收入</t>
  </si>
  <si>
    <t>2016年预算数</t>
  </si>
  <si>
    <t>合计</t>
  </si>
  <si>
    <t>收入总计</t>
  </si>
  <si>
    <t>支出总计</t>
  </si>
  <si>
    <t>用事业基金弥补收支差额</t>
  </si>
  <si>
    <t>一般公共预算财政拨款支出预算表</t>
  </si>
  <si>
    <t>一般公共预算财政拨款基本支出预算表</t>
  </si>
  <si>
    <t>经济分类科目</t>
  </si>
  <si>
    <t>公务用车购置及运行费</t>
  </si>
  <si>
    <t>项目</t>
  </si>
  <si>
    <t>本年收入合计</t>
  </si>
  <si>
    <t>本年支出合计</t>
  </si>
  <si>
    <t>事业收入</t>
  </si>
  <si>
    <t>其他收入</t>
  </si>
  <si>
    <t>一般公共预算拔款收入</t>
  </si>
  <si>
    <t>政府性基金预算拨款收入</t>
  </si>
  <si>
    <t>事业单位经营收入</t>
  </si>
  <si>
    <t>国有资本经营预算拨款收入</t>
  </si>
  <si>
    <t>表1</t>
  </si>
  <si>
    <t>表2</t>
  </si>
  <si>
    <t>表3</t>
  </si>
  <si>
    <t>表4</t>
  </si>
  <si>
    <t>表5</t>
  </si>
  <si>
    <t>表6</t>
  </si>
  <si>
    <t>表7</t>
  </si>
  <si>
    <t>表8</t>
  </si>
  <si>
    <t>一般公共预算
财政拨款</t>
  </si>
  <si>
    <t>政府性基金预算
财政拨款</t>
  </si>
  <si>
    <t>国有资本经营预算
财政拨款</t>
  </si>
  <si>
    <t>一般公共预算拨款</t>
  </si>
  <si>
    <t>政府性基金预算拨款</t>
  </si>
  <si>
    <t>国有资本经营预算拨款</t>
  </si>
  <si>
    <t>因公出国
（境）费</t>
  </si>
  <si>
    <t>公务用车
购置费</t>
  </si>
  <si>
    <t>公务用车
运行费</t>
  </si>
  <si>
    <t>公务接待
费</t>
  </si>
  <si>
    <t>一般公共预
算拨款收入</t>
  </si>
  <si>
    <t>政府性基金
预算拨款收入</t>
  </si>
  <si>
    <t>国有资本经营
预算拨款收入</t>
  </si>
  <si>
    <t>其中：
教育收费</t>
  </si>
  <si>
    <t>事业单位
经营收入</t>
  </si>
  <si>
    <t>用事业基金
弥补收支差额</t>
  </si>
  <si>
    <t>事业单位
经营支出</t>
  </si>
  <si>
    <t>对下级单
位补助支出</t>
  </si>
  <si>
    <t>农林水事务支出</t>
  </si>
  <si>
    <t>城乡社区事务支出</t>
  </si>
  <si>
    <t xml:space="preserve">    2100503</t>
  </si>
  <si>
    <t xml:space="preserve">    公务员医疗补助</t>
  </si>
  <si>
    <t>农林水支出</t>
  </si>
  <si>
    <t>农林水支出</t>
  </si>
  <si>
    <t xml:space="preserve">  农业</t>
  </si>
  <si>
    <t xml:space="preserve">  农业</t>
  </si>
  <si>
    <t xml:space="preserve">  21301</t>
  </si>
  <si>
    <t xml:space="preserve">  21301</t>
  </si>
  <si>
    <t xml:space="preserve">    行政运行</t>
  </si>
  <si>
    <t xml:space="preserve">    2130101</t>
  </si>
  <si>
    <t xml:space="preserve">    2130101</t>
  </si>
  <si>
    <t xml:space="preserve">    2130102</t>
  </si>
  <si>
    <t xml:space="preserve">    一般行政管理事务</t>
  </si>
  <si>
    <t xml:space="preserve">    2130104</t>
  </si>
  <si>
    <t xml:space="preserve">    2130104</t>
  </si>
  <si>
    <t xml:space="preserve">    事业运行</t>
  </si>
  <si>
    <t xml:space="preserve">    2130108</t>
  </si>
  <si>
    <t xml:space="preserve">    2130108</t>
  </si>
  <si>
    <t xml:space="preserve">    病虫害控制</t>
  </si>
  <si>
    <t xml:space="preserve">    病虫害控制</t>
  </si>
  <si>
    <t xml:space="preserve">    2130109</t>
  </si>
  <si>
    <t xml:space="preserve">    2130110</t>
  </si>
  <si>
    <t xml:space="preserve">    2130110</t>
  </si>
  <si>
    <t xml:space="preserve">    执法监管</t>
  </si>
  <si>
    <t xml:space="preserve">    执法监管</t>
  </si>
  <si>
    <t xml:space="preserve">    2130111</t>
  </si>
  <si>
    <t xml:space="preserve">    2130199</t>
  </si>
  <si>
    <t xml:space="preserve">    2130199</t>
  </si>
  <si>
    <t xml:space="preserve">    其他农业支出</t>
  </si>
  <si>
    <t xml:space="preserve">  21306</t>
  </si>
  <si>
    <t xml:space="preserve">  21306</t>
  </si>
  <si>
    <t xml:space="preserve">  农业综合开发</t>
  </si>
  <si>
    <t xml:space="preserve">  农业综合开发</t>
  </si>
  <si>
    <t xml:space="preserve">    2130601</t>
  </si>
  <si>
    <t xml:space="preserve">    2130601</t>
  </si>
  <si>
    <t xml:space="preserve">    机构运行</t>
  </si>
  <si>
    <t xml:space="preserve">    机构运行</t>
  </si>
  <si>
    <t xml:space="preserve">    2130699</t>
  </si>
  <si>
    <t xml:space="preserve">    2130699</t>
  </si>
  <si>
    <t xml:space="preserve">    其他农业综合开发支出</t>
  </si>
  <si>
    <t xml:space="preserve">    其他农业综合开发支出</t>
  </si>
  <si>
    <t xml:space="preserve">  30309</t>
  </si>
  <si>
    <t xml:space="preserve">  奖励金</t>
  </si>
  <si>
    <t>其他资本性支出</t>
  </si>
  <si>
    <t xml:space="preserve">  31002</t>
  </si>
  <si>
    <t>办公设备购置</t>
  </si>
  <si>
    <t xml:space="preserve">  21211</t>
  </si>
  <si>
    <t xml:space="preserve">  21211</t>
  </si>
  <si>
    <t xml:space="preserve">  农业土地开发资金及对应专项债务收入安排的支出</t>
  </si>
  <si>
    <t xml:space="preserve">  农业土地开发资金及对应专项债务收入安排的支出</t>
  </si>
  <si>
    <t xml:space="preserve">    农业土地开发资金及对应专项债务收入安排的支出</t>
  </si>
  <si>
    <t xml:space="preserve">    农业土地开发资金及对应专项债务收入安排的支出</t>
  </si>
  <si>
    <t xml:space="preserve">    2130106</t>
  </si>
  <si>
    <t xml:space="preserve">    科技转化与推广服务</t>
  </si>
  <si>
    <t xml:space="preserve">    农产品质量安全</t>
  </si>
  <si>
    <t xml:space="preserve">    2130112</t>
  </si>
  <si>
    <t xml:space="preserve">    2130124</t>
  </si>
  <si>
    <t xml:space="preserve">    2130126</t>
  </si>
  <si>
    <t xml:space="preserve">  21305</t>
  </si>
  <si>
    <t xml:space="preserve">  扶贫</t>
  </si>
  <si>
    <t xml:space="preserve">    2130599</t>
  </si>
  <si>
    <t xml:space="preserve">    其他扶贫支出</t>
  </si>
  <si>
    <t xml:space="preserve">  21307</t>
  </si>
  <si>
    <t xml:space="preserve">  农村综合改革</t>
  </si>
  <si>
    <t xml:space="preserve">    2130701</t>
  </si>
  <si>
    <t xml:space="preserve">    对村级一事一议的补助</t>
  </si>
  <si>
    <t xml:space="preserve">    公务员医疗补助</t>
  </si>
  <si>
    <t>城乡社区事务支出</t>
  </si>
  <si>
    <t>农林水事务支出</t>
  </si>
  <si>
    <t xml:space="preserve">    统计监测与信息服务</t>
  </si>
  <si>
    <t xml:space="preserve">    农业行业业务管理</t>
  </si>
  <si>
    <t xml:space="preserve">    农业组织化与产业化经营</t>
  </si>
  <si>
    <t xml:space="preserve">    农村公益事业</t>
  </si>
  <si>
    <t xml:space="preserve">    其他农业支出</t>
  </si>
  <si>
    <t>城乡社区支出</t>
  </si>
  <si>
    <t xml:space="preserve">  农业土地开发资金及对应专项债务收入安排的支出</t>
  </si>
  <si>
    <t>城乡社区支出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</si>
</sst>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C16" sqref="C16"/>
    </sheetView>
  </sheetViews>
  <sheetFormatPr defaultColWidth="9.00390625" defaultRowHeight="13.5"/>
  <cols>
    <col min="1" max="1" width="23.25390625" style="0" customWidth="1"/>
    <col min="2" max="2" width="17.00390625" style="0" customWidth="1"/>
    <col min="3" max="3" width="23.25390625" style="0" customWidth="1"/>
    <col min="4" max="7" width="17.00390625" style="0" customWidth="1"/>
  </cols>
  <sheetData>
    <row r="1" ht="13.5">
      <c r="A1" t="s">
        <v>149</v>
      </c>
    </row>
    <row r="2" spans="1:7" ht="22.5">
      <c r="A2" s="12" t="s">
        <v>0</v>
      </c>
      <c r="B2" s="12"/>
      <c r="C2" s="12"/>
      <c r="D2" s="12"/>
      <c r="E2" s="12"/>
      <c r="F2" s="12"/>
      <c r="G2" s="12"/>
    </row>
    <row r="4" ht="13.5">
      <c r="G4" s="4" t="s">
        <v>1</v>
      </c>
    </row>
    <row r="5" spans="1:7" ht="13.5">
      <c r="A5" s="13" t="s">
        <v>2</v>
      </c>
      <c r="B5" s="13"/>
      <c r="C5" s="13" t="s">
        <v>3</v>
      </c>
      <c r="D5" s="13"/>
      <c r="E5" s="13"/>
      <c r="F5" s="13"/>
      <c r="G5" s="13"/>
    </row>
    <row r="6" spans="1:7" ht="27">
      <c r="A6" s="3" t="s">
        <v>4</v>
      </c>
      <c r="B6" s="3" t="s">
        <v>5</v>
      </c>
      <c r="C6" s="3" t="s">
        <v>4</v>
      </c>
      <c r="D6" s="3" t="s">
        <v>6</v>
      </c>
      <c r="E6" s="8" t="s">
        <v>157</v>
      </c>
      <c r="F6" s="8" t="s">
        <v>158</v>
      </c>
      <c r="G6" s="8" t="s">
        <v>159</v>
      </c>
    </row>
    <row r="7" spans="1:7" ht="13.5">
      <c r="A7" s="1" t="s">
        <v>7</v>
      </c>
      <c r="B7" s="1">
        <f>B8+B9+B10</f>
        <v>8730.01</v>
      </c>
      <c r="C7" s="1" t="s">
        <v>8</v>
      </c>
      <c r="D7" s="1">
        <f>D8+D9+D10+D11+D12+D13+D14+D15+D16+D17+D18+D19+D20+D21</f>
        <v>8730.01</v>
      </c>
      <c r="E7" s="1">
        <f>E13+E14+E16+E20</f>
        <v>7893.410000000001</v>
      </c>
      <c r="F7" s="1">
        <f>F15</f>
        <v>836.6</v>
      </c>
      <c r="G7" s="1"/>
    </row>
    <row r="8" spans="1:7" ht="13.5">
      <c r="A8" s="1" t="s">
        <v>160</v>
      </c>
      <c r="B8" s="1">
        <v>7893.41</v>
      </c>
      <c r="C8" s="1" t="s">
        <v>11</v>
      </c>
      <c r="D8" s="1"/>
      <c r="E8" s="1"/>
      <c r="F8" s="1"/>
      <c r="G8" s="1"/>
    </row>
    <row r="9" spans="1:7" ht="13.5">
      <c r="A9" s="1" t="s">
        <v>161</v>
      </c>
      <c r="B9" s="1">
        <v>836.6</v>
      </c>
      <c r="C9" s="1" t="s">
        <v>12</v>
      </c>
      <c r="D9" s="1"/>
      <c r="E9" s="1"/>
      <c r="F9" s="1"/>
      <c r="G9" s="1"/>
    </row>
    <row r="10" spans="1:7" ht="13.5">
      <c r="A10" s="1" t="s">
        <v>162</v>
      </c>
      <c r="B10" s="1"/>
      <c r="C10" s="1" t="s">
        <v>13</v>
      </c>
      <c r="D10" s="1"/>
      <c r="E10" s="1"/>
      <c r="F10" s="1"/>
      <c r="G10" s="1"/>
    </row>
    <row r="11" spans="1:7" ht="13.5">
      <c r="A11" s="1"/>
      <c r="B11" s="1"/>
      <c r="C11" s="1" t="s">
        <v>14</v>
      </c>
      <c r="D11" s="1"/>
      <c r="E11" s="1"/>
      <c r="F11" s="1"/>
      <c r="G11" s="1"/>
    </row>
    <row r="12" spans="1:7" ht="13.5">
      <c r="A12" s="1" t="s">
        <v>9</v>
      </c>
      <c r="B12" s="1"/>
      <c r="C12" s="1" t="s">
        <v>15</v>
      </c>
      <c r="D12" s="1"/>
      <c r="E12" s="1"/>
      <c r="F12" s="1"/>
      <c r="G12" s="1"/>
    </row>
    <row r="13" spans="1:7" ht="13.5">
      <c r="A13" s="1" t="s">
        <v>160</v>
      </c>
      <c r="B13" s="1"/>
      <c r="C13" s="1" t="s">
        <v>17</v>
      </c>
      <c r="D13" s="1">
        <f>E13+F13+G13</f>
        <v>1725.95</v>
      </c>
      <c r="E13" s="1">
        <f>366.81+1354.38+4.76</f>
        <v>1725.95</v>
      </c>
      <c r="F13" s="1"/>
      <c r="G13" s="1"/>
    </row>
    <row r="14" spans="1:7" ht="13.5">
      <c r="A14" s="1" t="s">
        <v>161</v>
      </c>
      <c r="B14" s="1"/>
      <c r="C14" s="1" t="s">
        <v>19</v>
      </c>
      <c r="D14" s="1">
        <f aca="true" t="shared" si="0" ref="D14:D20">E14+F14+G14</f>
        <v>405.03</v>
      </c>
      <c r="E14" s="1">
        <f>55.58+344.08+5.37</f>
        <v>405.03</v>
      </c>
      <c r="F14" s="1"/>
      <c r="G14" s="1"/>
    </row>
    <row r="15" spans="1:7" ht="13.5">
      <c r="A15" s="1"/>
      <c r="B15" s="1"/>
      <c r="C15" s="1" t="s">
        <v>244</v>
      </c>
      <c r="D15" s="1">
        <f t="shared" si="0"/>
        <v>836.6</v>
      </c>
      <c r="E15" s="1"/>
      <c r="F15" s="1">
        <v>836.6</v>
      </c>
      <c r="G15" s="1"/>
    </row>
    <row r="16" spans="1:7" ht="13.5">
      <c r="A16" s="1"/>
      <c r="B16" s="1"/>
      <c r="C16" s="1" t="s">
        <v>245</v>
      </c>
      <c r="D16" s="1">
        <f t="shared" si="0"/>
        <v>5456.05</v>
      </c>
      <c r="E16" s="1">
        <f>1697.71+3675.47+82.87</f>
        <v>5456.05</v>
      </c>
      <c r="F16" s="1"/>
      <c r="G16" s="1"/>
    </row>
    <row r="17" spans="1:7" ht="13.5">
      <c r="A17" s="1" t="s">
        <v>162</v>
      </c>
      <c r="B17" s="1"/>
      <c r="C17" s="1" t="s">
        <v>20</v>
      </c>
      <c r="D17" s="1">
        <f t="shared" si="0"/>
        <v>0</v>
      </c>
      <c r="E17" s="1"/>
      <c r="F17" s="1"/>
      <c r="G17" s="1"/>
    </row>
    <row r="18" spans="1:7" ht="13.5">
      <c r="A18" s="1"/>
      <c r="B18" s="1"/>
      <c r="C18" s="1" t="s">
        <v>21</v>
      </c>
      <c r="D18" s="1">
        <f t="shared" si="0"/>
        <v>0</v>
      </c>
      <c r="E18" s="1"/>
      <c r="F18" s="1"/>
      <c r="G18" s="1"/>
    </row>
    <row r="19" spans="1:7" ht="13.5">
      <c r="A19" s="1"/>
      <c r="B19" s="1"/>
      <c r="C19" s="1" t="s">
        <v>22</v>
      </c>
      <c r="D19" s="1">
        <f t="shared" si="0"/>
        <v>0</v>
      </c>
      <c r="E19" s="1"/>
      <c r="F19" s="1"/>
      <c r="G19" s="1"/>
    </row>
    <row r="20" spans="1:7" ht="13.5">
      <c r="A20" s="1"/>
      <c r="B20" s="1"/>
      <c r="C20" s="1" t="s">
        <v>24</v>
      </c>
      <c r="D20" s="1">
        <f t="shared" si="0"/>
        <v>306.38000000000005</v>
      </c>
      <c r="E20" s="1">
        <f>38.93+262.41+5.04</f>
        <v>306.38000000000005</v>
      </c>
      <c r="F20" s="1"/>
      <c r="G20" s="1"/>
    </row>
    <row r="21" spans="1:7" ht="13.5">
      <c r="A21" s="1"/>
      <c r="B21" s="1"/>
      <c r="C21" s="1" t="s">
        <v>25</v>
      </c>
      <c r="D21" s="1"/>
      <c r="E21" s="1"/>
      <c r="F21" s="1"/>
      <c r="G21" s="1"/>
    </row>
    <row r="22" spans="1:7" ht="13.5">
      <c r="A22" s="1"/>
      <c r="B22" s="1"/>
      <c r="C22" s="1" t="s">
        <v>10</v>
      </c>
      <c r="D22" s="1"/>
      <c r="E22" s="1"/>
      <c r="F22" s="1"/>
      <c r="G22" s="1"/>
    </row>
    <row r="23" spans="1:7" ht="13.5">
      <c r="A23" s="3" t="s">
        <v>133</v>
      </c>
      <c r="B23" s="1">
        <f>B7+B12</f>
        <v>8730.01</v>
      </c>
      <c r="C23" s="3" t="s">
        <v>134</v>
      </c>
      <c r="D23" s="1">
        <f>D7+D22</f>
        <v>8730.01</v>
      </c>
      <c r="E23" s="1">
        <f>E7+E22</f>
        <v>7893.410000000001</v>
      </c>
      <c r="F23" s="1">
        <f>F7+F22</f>
        <v>836.6</v>
      </c>
      <c r="G23" s="1"/>
    </row>
  </sheetData>
  <sheetProtection/>
  <mergeCells count="3">
    <mergeCell ref="A2:G2"/>
    <mergeCell ref="A5:B5"/>
    <mergeCell ref="C5:G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3">
      <selection activeCell="I30" sqref="I30"/>
    </sheetView>
  </sheetViews>
  <sheetFormatPr defaultColWidth="9.00390625" defaultRowHeight="13.5"/>
  <cols>
    <col min="1" max="1" width="12.75390625" style="0" bestFit="1" customWidth="1"/>
    <col min="2" max="2" width="31.00390625" style="0" customWidth="1"/>
    <col min="3" max="6" width="13.125" style="0" customWidth="1"/>
  </cols>
  <sheetData>
    <row r="1" ht="13.5">
      <c r="A1" t="s">
        <v>150</v>
      </c>
    </row>
    <row r="2" spans="1:6" ht="22.5">
      <c r="A2" s="12" t="s">
        <v>136</v>
      </c>
      <c r="B2" s="12"/>
      <c r="C2" s="12"/>
      <c r="D2" s="12"/>
      <c r="E2" s="12"/>
      <c r="F2" s="12"/>
    </row>
    <row r="4" ht="13.5">
      <c r="F4" s="4" t="s">
        <v>1</v>
      </c>
    </row>
    <row r="5" spans="1:6" ht="13.5">
      <c r="A5" s="14" t="s">
        <v>26</v>
      </c>
      <c r="B5" s="15"/>
      <c r="C5" s="16" t="s">
        <v>27</v>
      </c>
      <c r="D5" s="18" t="s">
        <v>131</v>
      </c>
      <c r="E5" s="19"/>
      <c r="F5" s="15"/>
    </row>
    <row r="6" spans="1:6" ht="13.5">
      <c r="A6" s="3" t="s">
        <v>28</v>
      </c>
      <c r="B6" s="3" t="s">
        <v>29</v>
      </c>
      <c r="C6" s="17"/>
      <c r="D6" s="3" t="s">
        <v>30</v>
      </c>
      <c r="E6" s="3" t="s">
        <v>31</v>
      </c>
      <c r="F6" s="3" t="s">
        <v>32</v>
      </c>
    </row>
    <row r="7" spans="1:6" ht="13.5">
      <c r="A7" s="1"/>
      <c r="B7" s="3" t="s">
        <v>6</v>
      </c>
      <c r="C7" s="1">
        <f>C8+C12+C17+C38</f>
        <v>5910.920000000001</v>
      </c>
      <c r="D7" s="1">
        <f>E7+F7</f>
        <v>7893.41</v>
      </c>
      <c r="E7" s="1">
        <f>E8+E12+E17+E38</f>
        <v>6439.12</v>
      </c>
      <c r="F7" s="1">
        <f>F8+F12+F17+F38</f>
        <v>1454.2900000000002</v>
      </c>
    </row>
    <row r="8" spans="1:6" ht="13.5">
      <c r="A8" s="1" t="s">
        <v>16</v>
      </c>
      <c r="B8" s="1" t="s">
        <v>17</v>
      </c>
      <c r="C8" s="1">
        <v>1234.13</v>
      </c>
      <c r="D8" s="1">
        <f>E8+F8</f>
        <v>1725.95</v>
      </c>
      <c r="E8" s="1">
        <f>E9</f>
        <v>1725.95</v>
      </c>
      <c r="F8" s="1"/>
    </row>
    <row r="9" spans="1:6" ht="13.5">
      <c r="A9" s="1" t="s">
        <v>36</v>
      </c>
      <c r="B9" s="1" t="s">
        <v>37</v>
      </c>
      <c r="C9" s="1">
        <v>1234.13</v>
      </c>
      <c r="D9" s="1">
        <f aca="true" t="shared" si="0" ref="D9:D40">E9+F9</f>
        <v>1725.95</v>
      </c>
      <c r="E9" s="1">
        <f>E10+E11</f>
        <v>1725.95</v>
      </c>
      <c r="F9" s="1"/>
    </row>
    <row r="10" spans="1:6" ht="13.5">
      <c r="A10" s="1" t="s">
        <v>38</v>
      </c>
      <c r="B10" s="1" t="s">
        <v>39</v>
      </c>
      <c r="C10" s="1">
        <v>269.52</v>
      </c>
      <c r="D10" s="1">
        <f t="shared" si="0"/>
        <v>366.81</v>
      </c>
      <c r="E10" s="1">
        <v>366.81</v>
      </c>
      <c r="F10" s="1"/>
    </row>
    <row r="11" spans="1:6" ht="13.5">
      <c r="A11" s="1" t="s">
        <v>40</v>
      </c>
      <c r="B11" s="1" t="s">
        <v>41</v>
      </c>
      <c r="C11" s="1">
        <v>964.62</v>
      </c>
      <c r="D11" s="1">
        <f t="shared" si="0"/>
        <v>1359.14</v>
      </c>
      <c r="E11" s="1">
        <f>4.76+1354.38</f>
        <v>1359.14</v>
      </c>
      <c r="F11" s="1"/>
    </row>
    <row r="12" spans="1:6" ht="13.5">
      <c r="A12" s="1" t="s">
        <v>18</v>
      </c>
      <c r="B12" s="1" t="s">
        <v>19</v>
      </c>
      <c r="C12" s="1">
        <v>339.57</v>
      </c>
      <c r="D12" s="1">
        <f t="shared" si="0"/>
        <v>405.03</v>
      </c>
      <c r="E12" s="1">
        <f>E13</f>
        <v>405.03</v>
      </c>
      <c r="F12" s="1"/>
    </row>
    <row r="13" spans="1:6" ht="13.5">
      <c r="A13" s="1" t="s">
        <v>42</v>
      </c>
      <c r="B13" s="1" t="s">
        <v>43</v>
      </c>
      <c r="C13" s="1">
        <v>339.57</v>
      </c>
      <c r="D13" s="1">
        <f t="shared" si="0"/>
        <v>405.03</v>
      </c>
      <c r="E13" s="1">
        <f>E14+E15+E16</f>
        <v>405.03</v>
      </c>
      <c r="F13" s="1"/>
    </row>
    <row r="14" spans="1:6" ht="13.5">
      <c r="A14" s="1" t="s">
        <v>44</v>
      </c>
      <c r="B14" s="1" t="s">
        <v>45</v>
      </c>
      <c r="C14" s="1">
        <v>22.61</v>
      </c>
      <c r="D14" s="1">
        <f t="shared" si="0"/>
        <v>32.82</v>
      </c>
      <c r="E14" s="1">
        <v>32.82</v>
      </c>
      <c r="F14" s="1"/>
    </row>
    <row r="15" spans="1:6" ht="13.5">
      <c r="A15" s="1" t="s">
        <v>46</v>
      </c>
      <c r="B15" s="1" t="s">
        <v>47</v>
      </c>
      <c r="C15" s="1">
        <v>295.04</v>
      </c>
      <c r="D15" s="1">
        <f t="shared" si="0"/>
        <v>349.45</v>
      </c>
      <c r="E15" s="1">
        <f>5.37+344.08</f>
        <v>349.45</v>
      </c>
      <c r="F15" s="1"/>
    </row>
    <row r="16" spans="1:6" ht="13.5">
      <c r="A16" s="1" t="s">
        <v>177</v>
      </c>
      <c r="B16" s="1" t="s">
        <v>178</v>
      </c>
      <c r="C16" s="1">
        <v>21.92</v>
      </c>
      <c r="D16" s="1">
        <f t="shared" si="0"/>
        <v>22.76</v>
      </c>
      <c r="E16" s="1">
        <v>22.76</v>
      </c>
      <c r="F16" s="1"/>
    </row>
    <row r="17" spans="1:6" ht="13.5">
      <c r="A17" s="10">
        <v>213</v>
      </c>
      <c r="B17" s="1" t="s">
        <v>180</v>
      </c>
      <c r="C17" s="1">
        <f>C18+C31+C33+C36</f>
        <v>4105.620000000001</v>
      </c>
      <c r="D17" s="1">
        <f t="shared" si="0"/>
        <v>5456.05</v>
      </c>
      <c r="E17" s="1">
        <f>E18+E33</f>
        <v>4001.76</v>
      </c>
      <c r="F17" s="1">
        <f>F18+F33</f>
        <v>1454.2900000000002</v>
      </c>
    </row>
    <row r="18" spans="1:6" ht="13.5">
      <c r="A18" s="10" t="s">
        <v>184</v>
      </c>
      <c r="B18" s="1" t="s">
        <v>182</v>
      </c>
      <c r="C18" s="1">
        <f>C19+C21+C22+C23+C24+C25+C26+C27+C28+C29+C30</f>
        <v>4060.6200000000003</v>
      </c>
      <c r="D18" s="1">
        <f t="shared" si="0"/>
        <v>5373.18</v>
      </c>
      <c r="E18" s="1">
        <f>E19+E20+E21+E23+E25+E30</f>
        <v>3938.8900000000003</v>
      </c>
      <c r="F18" s="1">
        <f>F19+F20+F21+F23+F25+F30</f>
        <v>1434.2900000000002</v>
      </c>
    </row>
    <row r="19" spans="1:6" ht="13.5">
      <c r="A19" s="10" t="s">
        <v>187</v>
      </c>
      <c r="B19" s="1" t="s">
        <v>185</v>
      </c>
      <c r="C19" s="1">
        <v>377.61</v>
      </c>
      <c r="D19" s="1">
        <f t="shared" si="0"/>
        <v>515.82</v>
      </c>
      <c r="E19" s="1">
        <v>515.82</v>
      </c>
      <c r="F19" s="1"/>
    </row>
    <row r="20" spans="1:6" ht="13.5">
      <c r="A20" s="10" t="s">
        <v>188</v>
      </c>
      <c r="B20" s="1" t="s">
        <v>189</v>
      </c>
      <c r="C20" s="1"/>
      <c r="D20" s="1">
        <f t="shared" si="0"/>
        <v>1165.89</v>
      </c>
      <c r="E20" s="1"/>
      <c r="F20" s="1">
        <v>1165.89</v>
      </c>
    </row>
    <row r="21" spans="1:6" ht="13.5">
      <c r="A21" s="10" t="s">
        <v>191</v>
      </c>
      <c r="B21" s="1" t="s">
        <v>192</v>
      </c>
      <c r="C21" s="1">
        <v>2461.01</v>
      </c>
      <c r="D21" s="1">
        <f t="shared" si="0"/>
        <v>3423.07</v>
      </c>
      <c r="E21" s="1">
        <v>3423.07</v>
      </c>
      <c r="F21" s="1"/>
    </row>
    <row r="22" spans="1:6" ht="13.5">
      <c r="A22" s="10" t="s">
        <v>229</v>
      </c>
      <c r="B22" s="1" t="s">
        <v>230</v>
      </c>
      <c r="C22" s="1">
        <v>23</v>
      </c>
      <c r="D22" s="1"/>
      <c r="E22" s="1"/>
      <c r="F22" s="1"/>
    </row>
    <row r="23" spans="1:6" ht="13.5">
      <c r="A23" s="10" t="s">
        <v>194</v>
      </c>
      <c r="B23" s="1" t="s">
        <v>196</v>
      </c>
      <c r="C23" s="1">
        <v>123</v>
      </c>
      <c r="D23" s="1">
        <f t="shared" si="0"/>
        <v>252.4</v>
      </c>
      <c r="E23" s="1"/>
      <c r="F23" s="1">
        <v>252.4</v>
      </c>
    </row>
    <row r="24" spans="1:6" ht="13.5">
      <c r="A24" s="10" t="s">
        <v>197</v>
      </c>
      <c r="B24" s="1" t="s">
        <v>231</v>
      </c>
      <c r="C24" s="1">
        <v>3</v>
      </c>
      <c r="D24" s="1"/>
      <c r="E24" s="1"/>
      <c r="F24" s="1"/>
    </row>
    <row r="25" spans="1:6" ht="13.5">
      <c r="A25" s="10" t="s">
        <v>199</v>
      </c>
      <c r="B25" s="1" t="s">
        <v>201</v>
      </c>
      <c r="C25" s="1">
        <v>16</v>
      </c>
      <c r="D25" s="1">
        <f t="shared" si="0"/>
        <v>6</v>
      </c>
      <c r="E25" s="1"/>
      <c r="F25" s="1">
        <v>6</v>
      </c>
    </row>
    <row r="26" spans="1:6" ht="13.5">
      <c r="A26" s="10" t="s">
        <v>202</v>
      </c>
      <c r="B26" s="1" t="s">
        <v>246</v>
      </c>
      <c r="C26" s="1">
        <v>5</v>
      </c>
      <c r="D26" s="1"/>
      <c r="E26" s="1"/>
      <c r="F26" s="1"/>
    </row>
    <row r="27" spans="1:6" ht="13.5">
      <c r="A27" s="10" t="s">
        <v>232</v>
      </c>
      <c r="B27" s="1" t="s">
        <v>247</v>
      </c>
      <c r="C27" s="1">
        <v>20</v>
      </c>
      <c r="D27" s="1"/>
      <c r="E27" s="1"/>
      <c r="F27" s="1"/>
    </row>
    <row r="28" spans="1:6" ht="13.5">
      <c r="A28" s="10" t="s">
        <v>233</v>
      </c>
      <c r="B28" s="1" t="s">
        <v>248</v>
      </c>
      <c r="C28" s="1">
        <v>1000</v>
      </c>
      <c r="D28" s="1"/>
      <c r="E28" s="1"/>
      <c r="F28" s="1"/>
    </row>
    <row r="29" spans="1:6" ht="13.5">
      <c r="A29" s="10" t="s">
        <v>234</v>
      </c>
      <c r="B29" s="1" t="s">
        <v>249</v>
      </c>
      <c r="C29" s="1">
        <v>8</v>
      </c>
      <c r="D29" s="1"/>
      <c r="E29" s="1"/>
      <c r="F29" s="1"/>
    </row>
    <row r="30" spans="1:6" ht="13.5">
      <c r="A30" s="10" t="s">
        <v>204</v>
      </c>
      <c r="B30" s="1" t="s">
        <v>250</v>
      </c>
      <c r="C30" s="1">
        <v>24</v>
      </c>
      <c r="D30" s="1">
        <f t="shared" si="0"/>
        <v>10</v>
      </c>
      <c r="E30" s="1"/>
      <c r="F30" s="1">
        <v>10</v>
      </c>
    </row>
    <row r="31" spans="1:6" ht="13.5">
      <c r="A31" s="10" t="s">
        <v>235</v>
      </c>
      <c r="B31" s="1" t="s">
        <v>236</v>
      </c>
      <c r="C31" s="1">
        <v>15</v>
      </c>
      <c r="D31" s="1"/>
      <c r="E31" s="1"/>
      <c r="F31" s="1"/>
    </row>
    <row r="32" spans="1:6" ht="13.5">
      <c r="A32" s="10" t="s">
        <v>237</v>
      </c>
      <c r="B32" s="1" t="s">
        <v>238</v>
      </c>
      <c r="C32" s="1">
        <v>15</v>
      </c>
      <c r="D32" s="1"/>
      <c r="E32" s="1"/>
      <c r="F32" s="1"/>
    </row>
    <row r="33" spans="1:6" ht="13.5">
      <c r="A33" s="10" t="s">
        <v>207</v>
      </c>
      <c r="B33" s="1" t="s">
        <v>209</v>
      </c>
      <c r="C33" s="1">
        <v>20</v>
      </c>
      <c r="D33" s="1">
        <f t="shared" si="0"/>
        <v>82.87</v>
      </c>
      <c r="E33" s="1">
        <f>E34+E35</f>
        <v>62.87</v>
      </c>
      <c r="F33" s="1">
        <f>F34+F35</f>
        <v>20</v>
      </c>
    </row>
    <row r="34" spans="1:6" ht="13.5">
      <c r="A34" s="10" t="s">
        <v>211</v>
      </c>
      <c r="B34" s="1" t="s">
        <v>213</v>
      </c>
      <c r="C34" s="1"/>
      <c r="D34" s="1">
        <f t="shared" si="0"/>
        <v>62.87</v>
      </c>
      <c r="E34" s="1">
        <v>62.87</v>
      </c>
      <c r="F34" s="1"/>
    </row>
    <row r="35" spans="1:6" ht="13.5">
      <c r="A35" s="10" t="s">
        <v>215</v>
      </c>
      <c r="B35" s="1" t="s">
        <v>217</v>
      </c>
      <c r="C35" s="1">
        <v>20</v>
      </c>
      <c r="D35" s="1">
        <f t="shared" si="0"/>
        <v>20</v>
      </c>
      <c r="E35" s="1"/>
      <c r="F35" s="1">
        <v>20</v>
      </c>
    </row>
    <row r="36" spans="1:6" ht="13.5">
      <c r="A36" s="10" t="s">
        <v>239</v>
      </c>
      <c r="B36" s="1" t="s">
        <v>240</v>
      </c>
      <c r="C36" s="1">
        <v>10</v>
      </c>
      <c r="D36" s="1"/>
      <c r="E36" s="1"/>
      <c r="F36" s="1"/>
    </row>
    <row r="37" spans="1:6" ht="13.5">
      <c r="A37" s="10" t="s">
        <v>241</v>
      </c>
      <c r="B37" s="1" t="s">
        <v>242</v>
      </c>
      <c r="C37" s="1">
        <v>10</v>
      </c>
      <c r="D37" s="1"/>
      <c r="E37" s="1"/>
      <c r="F37" s="1"/>
    </row>
    <row r="38" spans="1:6" ht="13.5">
      <c r="A38" s="1" t="s">
        <v>23</v>
      </c>
      <c r="B38" s="1" t="s">
        <v>24</v>
      </c>
      <c r="C38" s="1">
        <v>231.6</v>
      </c>
      <c r="D38" s="1">
        <f t="shared" si="0"/>
        <v>306.38000000000005</v>
      </c>
      <c r="E38" s="1">
        <f>E39</f>
        <v>306.38000000000005</v>
      </c>
      <c r="F38" s="1"/>
    </row>
    <row r="39" spans="1:6" ht="13.5">
      <c r="A39" s="1" t="s">
        <v>48</v>
      </c>
      <c r="B39" s="1" t="s">
        <v>49</v>
      </c>
      <c r="C39" s="1">
        <v>231.6</v>
      </c>
      <c r="D39" s="1">
        <f t="shared" si="0"/>
        <v>306.38000000000005</v>
      </c>
      <c r="E39" s="1">
        <f>E40</f>
        <v>306.38000000000005</v>
      </c>
      <c r="F39" s="1"/>
    </row>
    <row r="40" spans="1:6" ht="13.5">
      <c r="A40" s="1" t="s">
        <v>50</v>
      </c>
      <c r="B40" s="1" t="s">
        <v>51</v>
      </c>
      <c r="C40" s="1">
        <v>231.6</v>
      </c>
      <c r="D40" s="1">
        <f t="shared" si="0"/>
        <v>306.38000000000005</v>
      </c>
      <c r="E40" s="1">
        <f>38.93+262.41+5.04</f>
        <v>306.38000000000005</v>
      </c>
      <c r="F40" s="1"/>
    </row>
  </sheetData>
  <sheetProtection/>
  <mergeCells count="4">
    <mergeCell ref="A2:F2"/>
    <mergeCell ref="A5:B5"/>
    <mergeCell ref="C5:C6"/>
    <mergeCell ref="D5:F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93" r:id="rId1"/>
  <ignoredErrors>
    <ignoredError sqref="D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zoomScalePageLayoutView="0" workbookViewId="0" topLeftCell="A10">
      <selection activeCell="I30" sqref="I30"/>
    </sheetView>
  </sheetViews>
  <sheetFormatPr defaultColWidth="9.00390625" defaultRowHeight="13.5"/>
  <cols>
    <col min="2" max="2" width="21.50390625" style="0" bestFit="1" customWidth="1"/>
    <col min="3" max="3" width="12.25390625" style="0" customWidth="1"/>
    <col min="4" max="5" width="13.125" style="0" customWidth="1"/>
  </cols>
  <sheetData>
    <row r="1" ht="13.5">
      <c r="A1" t="s">
        <v>151</v>
      </c>
    </row>
    <row r="2" spans="1:5" ht="22.5">
      <c r="A2" s="12" t="s">
        <v>137</v>
      </c>
      <c r="B2" s="12"/>
      <c r="C2" s="12"/>
      <c r="D2" s="12"/>
      <c r="E2" s="12"/>
    </row>
    <row r="4" ht="13.5">
      <c r="E4" s="4" t="s">
        <v>1</v>
      </c>
    </row>
    <row r="5" spans="1:5" ht="13.5">
      <c r="A5" s="13" t="s">
        <v>138</v>
      </c>
      <c r="B5" s="13"/>
      <c r="C5" s="13" t="s">
        <v>52</v>
      </c>
      <c r="D5" s="13"/>
      <c r="E5" s="13"/>
    </row>
    <row r="6" spans="1:5" ht="13.5">
      <c r="A6" s="3" t="s">
        <v>28</v>
      </c>
      <c r="B6" s="3" t="s">
        <v>29</v>
      </c>
      <c r="C6" s="3" t="s">
        <v>132</v>
      </c>
      <c r="D6" s="3" t="s">
        <v>53</v>
      </c>
      <c r="E6" s="3" t="s">
        <v>54</v>
      </c>
    </row>
    <row r="7" spans="1:5" ht="13.5">
      <c r="A7" s="1"/>
      <c r="B7" s="3" t="s">
        <v>6</v>
      </c>
      <c r="C7" s="1">
        <f>D7+E7</f>
        <v>6439.119999999999</v>
      </c>
      <c r="D7" s="1">
        <f>D8+D32</f>
        <v>5864.889999999999</v>
      </c>
      <c r="E7" s="1">
        <f>E15+E38</f>
        <v>574.23</v>
      </c>
    </row>
    <row r="8" spans="1:5" ht="13.5">
      <c r="A8" s="1" t="s">
        <v>55</v>
      </c>
      <c r="B8" s="1" t="s">
        <v>56</v>
      </c>
      <c r="C8" s="1">
        <f>D8+E8</f>
        <v>3971.04</v>
      </c>
      <c r="D8" s="1">
        <f>D9+D10+D11+D12+D13+D14</f>
        <v>3971.04</v>
      </c>
      <c r="E8" s="1"/>
    </row>
    <row r="9" spans="1:5" ht="13.5">
      <c r="A9" s="1" t="s">
        <v>57</v>
      </c>
      <c r="B9" s="1" t="s">
        <v>58</v>
      </c>
      <c r="C9" s="1">
        <f aca="true" t="shared" si="0" ref="C9:C39">D9+E9</f>
        <v>1280.5400000000002</v>
      </c>
      <c r="D9" s="1">
        <f>167.38+20.27+1092.89</f>
        <v>1280.5400000000002</v>
      </c>
      <c r="E9" s="1"/>
    </row>
    <row r="10" spans="1:5" ht="13.5">
      <c r="A10" s="1" t="s">
        <v>59</v>
      </c>
      <c r="B10" s="1" t="s">
        <v>60</v>
      </c>
      <c r="C10" s="1">
        <f t="shared" si="0"/>
        <v>327.91</v>
      </c>
      <c r="D10" s="1">
        <f>157.02+2.06+168.83</f>
        <v>327.91</v>
      </c>
      <c r="E10" s="1"/>
    </row>
    <row r="11" spans="1:5" ht="13.5">
      <c r="A11" s="1" t="s">
        <v>61</v>
      </c>
      <c r="B11" s="1" t="s">
        <v>62</v>
      </c>
      <c r="C11" s="1">
        <f t="shared" si="0"/>
        <v>26.31</v>
      </c>
      <c r="D11" s="1">
        <f>26.31</f>
        <v>26.31</v>
      </c>
      <c r="E11" s="1"/>
    </row>
    <row r="12" spans="1:5" ht="13.5">
      <c r="A12" s="1" t="s">
        <v>63</v>
      </c>
      <c r="B12" s="1" t="s">
        <v>64</v>
      </c>
      <c r="C12" s="1">
        <f t="shared" si="0"/>
        <v>425.43</v>
      </c>
      <c r="D12" s="1">
        <f>58.82+5.69+360.92</f>
        <v>425.43</v>
      </c>
      <c r="E12" s="1"/>
    </row>
    <row r="13" spans="1:5" ht="13.5">
      <c r="A13" s="1" t="s">
        <v>65</v>
      </c>
      <c r="B13" s="1" t="s">
        <v>66</v>
      </c>
      <c r="C13" s="1">
        <f t="shared" si="0"/>
        <v>1080.15</v>
      </c>
      <c r="D13" s="1">
        <f>20.74+1059.41</f>
        <v>1080.15</v>
      </c>
      <c r="E13" s="1"/>
    </row>
    <row r="14" spans="1:5" ht="13.5">
      <c r="A14" s="1" t="s">
        <v>67</v>
      </c>
      <c r="B14" s="1" t="s">
        <v>68</v>
      </c>
      <c r="C14" s="1">
        <f t="shared" si="0"/>
        <v>830.7</v>
      </c>
      <c r="D14" s="1">
        <f>113.2+11+706.5</f>
        <v>830.7</v>
      </c>
      <c r="E14" s="1"/>
    </row>
    <row r="15" spans="1:5" ht="13.5">
      <c r="A15" s="1" t="s">
        <v>69</v>
      </c>
      <c r="B15" s="1" t="s">
        <v>70</v>
      </c>
      <c r="C15" s="1">
        <f t="shared" si="0"/>
        <v>559.23</v>
      </c>
      <c r="D15" s="1"/>
      <c r="E15" s="1">
        <f>E16+E17+E18+E19+E20+E21+E22+E23+E24+E25+E26+E27+E28+E29+E30+E31</f>
        <v>559.23</v>
      </c>
    </row>
    <row r="16" spans="1:5" ht="13.5">
      <c r="A16" s="1" t="s">
        <v>71</v>
      </c>
      <c r="B16" s="1" t="s">
        <v>72</v>
      </c>
      <c r="C16" s="1">
        <f t="shared" si="0"/>
        <v>30.169999999999998</v>
      </c>
      <c r="D16" s="1"/>
      <c r="E16" s="1">
        <f>3.57+0.49+26.11</f>
        <v>30.169999999999998</v>
      </c>
    </row>
    <row r="17" spans="1:5" ht="13.5">
      <c r="A17" s="1" t="s">
        <v>73</v>
      </c>
      <c r="B17" s="1" t="s">
        <v>74</v>
      </c>
      <c r="C17" s="1">
        <f t="shared" si="0"/>
        <v>3</v>
      </c>
      <c r="D17" s="1"/>
      <c r="E17" s="1">
        <f>0.5+2.5</f>
        <v>3</v>
      </c>
    </row>
    <row r="18" spans="1:5" ht="13.5">
      <c r="A18" s="1" t="s">
        <v>75</v>
      </c>
      <c r="B18" s="1" t="s">
        <v>76</v>
      </c>
      <c r="C18" s="1">
        <f t="shared" si="0"/>
        <v>4</v>
      </c>
      <c r="D18" s="1"/>
      <c r="E18" s="1">
        <f>1+3</f>
        <v>4</v>
      </c>
    </row>
    <row r="19" spans="1:5" ht="13.5">
      <c r="A19" s="1" t="s">
        <v>77</v>
      </c>
      <c r="B19" s="1" t="s">
        <v>78</v>
      </c>
      <c r="C19" s="1">
        <f t="shared" si="0"/>
        <v>5.6</v>
      </c>
      <c r="D19" s="1"/>
      <c r="E19" s="1">
        <f>1.5+0.1+4</f>
        <v>5.6</v>
      </c>
    </row>
    <row r="20" spans="1:5" ht="13.5">
      <c r="A20" s="1" t="s">
        <v>79</v>
      </c>
      <c r="B20" s="1" t="s">
        <v>80</v>
      </c>
      <c r="C20" s="1">
        <f t="shared" si="0"/>
        <v>10</v>
      </c>
      <c r="D20" s="1"/>
      <c r="E20" s="1">
        <f>1.5+0.5+8</f>
        <v>10</v>
      </c>
    </row>
    <row r="21" spans="1:5" ht="13.5">
      <c r="A21" s="1" t="s">
        <v>81</v>
      </c>
      <c r="B21" s="1" t="s">
        <v>82</v>
      </c>
      <c r="C21" s="1">
        <f t="shared" si="0"/>
        <v>14.3</v>
      </c>
      <c r="D21" s="1"/>
      <c r="E21" s="1">
        <f>1+0.3+13</f>
        <v>14.3</v>
      </c>
    </row>
    <row r="22" spans="1:5" ht="13.5">
      <c r="A22" s="1" t="s">
        <v>83</v>
      </c>
      <c r="B22" s="1" t="s">
        <v>84</v>
      </c>
      <c r="C22" s="1">
        <f t="shared" si="0"/>
        <v>258.6</v>
      </c>
      <c r="D22" s="1"/>
      <c r="E22" s="1">
        <f>30.6+4.2+223.8</f>
        <v>258.6</v>
      </c>
    </row>
    <row r="23" spans="1:5" ht="13.5">
      <c r="A23" s="1" t="s">
        <v>85</v>
      </c>
      <c r="B23" s="1" t="s">
        <v>86</v>
      </c>
      <c r="C23" s="1">
        <f t="shared" si="0"/>
        <v>3.6</v>
      </c>
      <c r="D23" s="1"/>
      <c r="E23" s="1">
        <f>0.5+0.1+3</f>
        <v>3.6</v>
      </c>
    </row>
    <row r="24" spans="1:5" ht="13.5">
      <c r="A24" s="1" t="s">
        <v>87</v>
      </c>
      <c r="B24" s="1" t="s">
        <v>88</v>
      </c>
      <c r="C24" s="1">
        <f t="shared" si="0"/>
        <v>30.169999999999998</v>
      </c>
      <c r="D24" s="1"/>
      <c r="E24" s="1">
        <f>3.57+0.49+26.11</f>
        <v>30.169999999999998</v>
      </c>
    </row>
    <row r="25" spans="1:5" ht="13.5">
      <c r="A25" s="1" t="s">
        <v>89</v>
      </c>
      <c r="B25" s="1" t="s">
        <v>90</v>
      </c>
      <c r="C25" s="1">
        <f t="shared" si="0"/>
        <v>44.18</v>
      </c>
      <c r="D25" s="1"/>
      <c r="E25" s="1">
        <f>5.6+0.78+37.8</f>
        <v>44.18</v>
      </c>
    </row>
    <row r="26" spans="1:5" ht="13.5">
      <c r="A26" s="1" t="s">
        <v>91</v>
      </c>
      <c r="B26" s="1" t="s">
        <v>92</v>
      </c>
      <c r="C26" s="1">
        <f t="shared" si="0"/>
        <v>28.37</v>
      </c>
      <c r="D26" s="1"/>
      <c r="E26" s="1">
        <f>3+0.37+25</f>
        <v>28.37</v>
      </c>
    </row>
    <row r="27" spans="1:5" ht="13.5">
      <c r="A27" s="1" t="s">
        <v>93</v>
      </c>
      <c r="B27" s="1" t="s">
        <v>94</v>
      </c>
      <c r="C27" s="1">
        <f t="shared" si="0"/>
        <v>6</v>
      </c>
      <c r="D27" s="1"/>
      <c r="E27" s="1">
        <f>1+5</f>
        <v>6</v>
      </c>
    </row>
    <row r="28" spans="1:5" ht="13.5">
      <c r="A28" s="1" t="s">
        <v>95</v>
      </c>
      <c r="B28" s="1" t="s">
        <v>96</v>
      </c>
      <c r="C28" s="1">
        <f t="shared" si="0"/>
        <v>3.38</v>
      </c>
      <c r="D28" s="1"/>
      <c r="E28" s="1">
        <f>1+0.09+2.29</f>
        <v>3.38</v>
      </c>
    </row>
    <row r="29" spans="1:5" ht="13.5">
      <c r="A29" s="1" t="s">
        <v>97</v>
      </c>
      <c r="B29" s="1" t="s">
        <v>98</v>
      </c>
      <c r="C29" s="1">
        <f t="shared" si="0"/>
        <v>51.059999999999995</v>
      </c>
      <c r="D29" s="1"/>
      <c r="E29" s="1">
        <f>6.49+0.84+43.73</f>
        <v>51.059999999999995</v>
      </c>
    </row>
    <row r="30" spans="1:5" ht="13.5">
      <c r="A30" s="1" t="s">
        <v>99</v>
      </c>
      <c r="B30" s="1" t="s">
        <v>100</v>
      </c>
      <c r="C30" s="1">
        <f t="shared" si="0"/>
        <v>66.3</v>
      </c>
      <c r="D30" s="1"/>
      <c r="E30" s="1">
        <f>10.52+0.77+55.01</f>
        <v>66.3</v>
      </c>
    </row>
    <row r="31" spans="1:5" ht="13.5">
      <c r="A31" s="1" t="s">
        <v>101</v>
      </c>
      <c r="B31" s="1" t="s">
        <v>102</v>
      </c>
      <c r="C31" s="1">
        <f t="shared" si="0"/>
        <v>0.5</v>
      </c>
      <c r="D31" s="1"/>
      <c r="E31" s="1">
        <f>0.5</f>
        <v>0.5</v>
      </c>
    </row>
    <row r="32" spans="1:5" ht="13.5">
      <c r="A32" s="1" t="s">
        <v>103</v>
      </c>
      <c r="B32" s="1" t="s">
        <v>104</v>
      </c>
      <c r="C32" s="1">
        <f t="shared" si="0"/>
        <v>1893.85</v>
      </c>
      <c r="D32" s="1">
        <f>D33+D34+D35+D36+D37</f>
        <v>1893.85</v>
      </c>
      <c r="E32" s="1"/>
    </row>
    <row r="33" spans="1:5" ht="13.5">
      <c r="A33" s="1" t="s">
        <v>105</v>
      </c>
      <c r="B33" s="1" t="s">
        <v>106</v>
      </c>
      <c r="C33" s="1">
        <f t="shared" si="0"/>
        <v>8.74</v>
      </c>
      <c r="D33" s="1">
        <v>8.74</v>
      </c>
      <c r="E33" s="1"/>
    </row>
    <row r="34" spans="1:5" ht="13.5">
      <c r="A34" s="1" t="s">
        <v>107</v>
      </c>
      <c r="B34" s="1" t="s">
        <v>108</v>
      </c>
      <c r="C34" s="1">
        <f t="shared" si="0"/>
        <v>1511.0299999999997</v>
      </c>
      <c r="D34" s="1">
        <f>316.21+4.2+1190.62</f>
        <v>1511.0299999999997</v>
      </c>
      <c r="E34" s="1"/>
    </row>
    <row r="35" spans="1:5" ht="13.5">
      <c r="A35" s="1" t="s">
        <v>109</v>
      </c>
      <c r="B35" s="1" t="s">
        <v>110</v>
      </c>
      <c r="C35" s="1">
        <f t="shared" si="0"/>
        <v>67.53999999999999</v>
      </c>
      <c r="D35" s="1">
        <f>18.63+48.91</f>
        <v>67.53999999999999</v>
      </c>
      <c r="E35" s="1"/>
    </row>
    <row r="36" spans="1:5" ht="13.5">
      <c r="A36" s="1" t="s">
        <v>218</v>
      </c>
      <c r="B36" s="1" t="s">
        <v>219</v>
      </c>
      <c r="C36" s="1">
        <f t="shared" si="0"/>
        <v>0.16</v>
      </c>
      <c r="D36" s="1">
        <f>0.05+0.01+0.1</f>
        <v>0.16</v>
      </c>
      <c r="E36" s="1"/>
    </row>
    <row r="37" spans="1:5" ht="13.5">
      <c r="A37" s="1" t="s">
        <v>111</v>
      </c>
      <c r="B37" s="1" t="s">
        <v>112</v>
      </c>
      <c r="C37" s="1">
        <f t="shared" si="0"/>
        <v>306.38</v>
      </c>
      <c r="D37" s="1">
        <f>38.93+5.04+262.41</f>
        <v>306.38</v>
      </c>
      <c r="E37" s="1"/>
    </row>
    <row r="38" spans="1:5" ht="13.5">
      <c r="A38" s="10">
        <v>310</v>
      </c>
      <c r="B38" s="11" t="s">
        <v>220</v>
      </c>
      <c r="C38" s="1">
        <f t="shared" si="0"/>
        <v>15</v>
      </c>
      <c r="D38" s="1"/>
      <c r="E38" s="1">
        <f>E39</f>
        <v>15</v>
      </c>
    </row>
    <row r="39" spans="1:5" ht="13.5">
      <c r="A39" s="10" t="s">
        <v>221</v>
      </c>
      <c r="B39" s="11" t="s">
        <v>222</v>
      </c>
      <c r="C39" s="1">
        <f t="shared" si="0"/>
        <v>15</v>
      </c>
      <c r="D39" s="1"/>
      <c r="E39" s="1">
        <v>15</v>
      </c>
    </row>
  </sheetData>
  <sheetProtection/>
  <mergeCells count="3">
    <mergeCell ref="A2:E2"/>
    <mergeCell ref="A5:B5"/>
    <mergeCell ref="C5:E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A8" sqref="A8"/>
    </sheetView>
  </sheetViews>
  <sheetFormatPr defaultColWidth="9.00390625" defaultRowHeight="13.5"/>
  <cols>
    <col min="1" max="12" width="10.625" style="0" customWidth="1"/>
  </cols>
  <sheetData>
    <row r="1" spans="1:12" ht="13.5">
      <c r="A1" t="s">
        <v>152</v>
      </c>
      <c r="L1" s="5"/>
    </row>
    <row r="2" spans="1:12" ht="22.5">
      <c r="A2" s="12" t="s">
        <v>113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4" ht="13.5">
      <c r="L4" s="4" t="s">
        <v>1</v>
      </c>
    </row>
    <row r="5" spans="1:12" ht="13.5">
      <c r="A5" s="13" t="s">
        <v>27</v>
      </c>
      <c r="B5" s="13"/>
      <c r="C5" s="13"/>
      <c r="D5" s="13"/>
      <c r="E5" s="13"/>
      <c r="F5" s="13"/>
      <c r="G5" s="13" t="s">
        <v>114</v>
      </c>
      <c r="H5" s="13"/>
      <c r="I5" s="13"/>
      <c r="J5" s="13"/>
      <c r="K5" s="13"/>
      <c r="L5" s="13"/>
    </row>
    <row r="6" spans="1:12" ht="13.5">
      <c r="A6" s="13" t="s">
        <v>6</v>
      </c>
      <c r="B6" s="20" t="s">
        <v>163</v>
      </c>
      <c r="C6" s="13" t="s">
        <v>139</v>
      </c>
      <c r="D6" s="13"/>
      <c r="E6" s="13"/>
      <c r="F6" s="20" t="s">
        <v>166</v>
      </c>
      <c r="G6" s="13" t="s">
        <v>6</v>
      </c>
      <c r="H6" s="20" t="s">
        <v>163</v>
      </c>
      <c r="I6" s="13" t="s">
        <v>139</v>
      </c>
      <c r="J6" s="13"/>
      <c r="K6" s="13"/>
      <c r="L6" s="20" t="s">
        <v>166</v>
      </c>
    </row>
    <row r="7" spans="1:12" ht="27">
      <c r="A7" s="13"/>
      <c r="B7" s="13"/>
      <c r="C7" s="3" t="s">
        <v>30</v>
      </c>
      <c r="D7" s="8" t="s">
        <v>164</v>
      </c>
      <c r="E7" s="8" t="s">
        <v>165</v>
      </c>
      <c r="F7" s="13"/>
      <c r="G7" s="13"/>
      <c r="H7" s="13"/>
      <c r="I7" s="3" t="s">
        <v>30</v>
      </c>
      <c r="J7" s="8" t="s">
        <v>164</v>
      </c>
      <c r="K7" s="8" t="s">
        <v>165</v>
      </c>
      <c r="L7" s="13"/>
    </row>
    <row r="8" spans="1:12" ht="13.5">
      <c r="A8" s="1">
        <f>B8+C8+F8</f>
        <v>195</v>
      </c>
      <c r="B8" s="1">
        <v>0</v>
      </c>
      <c r="C8" s="1">
        <v>97</v>
      </c>
      <c r="D8" s="1">
        <v>0</v>
      </c>
      <c r="E8" s="1">
        <v>97</v>
      </c>
      <c r="F8" s="1">
        <v>98</v>
      </c>
      <c r="G8" s="1">
        <f>H8+I8</f>
        <v>169.93</v>
      </c>
      <c r="H8" s="1">
        <v>0</v>
      </c>
      <c r="I8" s="1">
        <f>J8+K8+L8</f>
        <v>169.93</v>
      </c>
      <c r="J8" s="1">
        <v>0</v>
      </c>
      <c r="K8" s="1">
        <f>57.45+2</f>
        <v>59.45</v>
      </c>
      <c r="L8" s="1">
        <f>78.11+3+0.37+25+4</f>
        <v>110.48</v>
      </c>
    </row>
  </sheetData>
  <sheetProtection/>
  <mergeCells count="11">
    <mergeCell ref="L6:L7"/>
    <mergeCell ref="G5:L5"/>
    <mergeCell ref="C6:E6"/>
    <mergeCell ref="I6:K6"/>
    <mergeCell ref="A2:L2"/>
    <mergeCell ref="A5:F5"/>
    <mergeCell ref="A6:A7"/>
    <mergeCell ref="G6:G7"/>
    <mergeCell ref="B6:B7"/>
    <mergeCell ref="H6:H7"/>
    <mergeCell ref="F6:F7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PageLayoutView="0" workbookViewId="0" topLeftCell="A1">
      <selection activeCell="B18" sqref="B18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ht="13.5">
      <c r="A1" s="5" t="s">
        <v>153</v>
      </c>
    </row>
    <row r="2" spans="1:5" ht="22.5">
      <c r="A2" s="12" t="s">
        <v>115</v>
      </c>
      <c r="B2" s="12"/>
      <c r="C2" s="12"/>
      <c r="D2" s="12"/>
      <c r="E2" s="12"/>
    </row>
    <row r="3" spans="1:5" ht="13.5">
      <c r="A3" s="6"/>
      <c r="B3" s="6"/>
      <c r="C3" s="6"/>
      <c r="D3" s="6"/>
      <c r="E3" s="6"/>
    </row>
    <row r="4" ht="13.5">
      <c r="E4" s="4" t="s">
        <v>1</v>
      </c>
    </row>
    <row r="5" spans="1:5" ht="13.5">
      <c r="A5" s="13" t="s">
        <v>28</v>
      </c>
      <c r="B5" s="13" t="s">
        <v>29</v>
      </c>
      <c r="C5" s="13" t="s">
        <v>116</v>
      </c>
      <c r="D5" s="13"/>
      <c r="E5" s="13"/>
    </row>
    <row r="6" spans="1:5" ht="13.5">
      <c r="A6" s="13"/>
      <c r="B6" s="13"/>
      <c r="C6" s="3" t="s">
        <v>132</v>
      </c>
      <c r="D6" s="3" t="s">
        <v>31</v>
      </c>
      <c r="E6" s="3" t="s">
        <v>32</v>
      </c>
    </row>
    <row r="7" spans="1:5" ht="13.5">
      <c r="A7" s="1"/>
      <c r="B7" s="7" t="s">
        <v>132</v>
      </c>
      <c r="C7" s="1">
        <f>D7+E7</f>
        <v>836.6</v>
      </c>
      <c r="D7" s="1"/>
      <c r="E7" s="1">
        <f>E9</f>
        <v>836.6</v>
      </c>
    </row>
    <row r="8" spans="1:5" ht="13.5">
      <c r="A8" s="1" t="s">
        <v>120</v>
      </c>
      <c r="B8" s="1" t="s">
        <v>121</v>
      </c>
      <c r="C8" s="1">
        <v>836.6</v>
      </c>
      <c r="D8" s="1"/>
      <c r="E8" s="1">
        <v>836.6</v>
      </c>
    </row>
    <row r="9" spans="1:5" ht="13.5">
      <c r="A9" s="10" t="s">
        <v>224</v>
      </c>
      <c r="B9" s="1" t="s">
        <v>226</v>
      </c>
      <c r="C9" s="1">
        <f>E9+D9</f>
        <v>836.6</v>
      </c>
      <c r="D9" s="1"/>
      <c r="E9" s="1">
        <v>836.6</v>
      </c>
    </row>
    <row r="10" spans="1:5" ht="13.5">
      <c r="A10" s="10"/>
      <c r="B10" s="1" t="s">
        <v>228</v>
      </c>
      <c r="C10" s="1">
        <f>E10+D10</f>
        <v>836.6</v>
      </c>
      <c r="D10" s="1"/>
      <c r="E10" s="1">
        <v>836.6</v>
      </c>
    </row>
  </sheetData>
  <sheetProtection/>
  <mergeCells count="4">
    <mergeCell ref="A2:E2"/>
    <mergeCell ref="A5:A6"/>
    <mergeCell ref="B5:B6"/>
    <mergeCell ref="C5:E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J38" sqref="J38"/>
    </sheetView>
  </sheetViews>
  <sheetFormatPr defaultColWidth="9.00390625" defaultRowHeight="13.5"/>
  <cols>
    <col min="1" max="1" width="25.375" style="0" customWidth="1"/>
    <col min="2" max="2" width="11.125" style="0" customWidth="1"/>
    <col min="3" max="3" width="25.375" style="0" customWidth="1"/>
    <col min="4" max="4" width="11.125" style="0" customWidth="1"/>
  </cols>
  <sheetData>
    <row r="1" ht="13.5">
      <c r="A1" s="5" t="s">
        <v>154</v>
      </c>
    </row>
    <row r="2" spans="1:4" ht="22.5">
      <c r="A2" s="12" t="s">
        <v>117</v>
      </c>
      <c r="B2" s="12"/>
      <c r="C2" s="12"/>
      <c r="D2" s="12"/>
    </row>
    <row r="4" ht="13.5">
      <c r="D4" s="4" t="s">
        <v>1</v>
      </c>
    </row>
    <row r="5" spans="1:4" ht="13.5">
      <c r="A5" s="21" t="s">
        <v>130</v>
      </c>
      <c r="B5" s="13"/>
      <c r="C5" s="21" t="s">
        <v>129</v>
      </c>
      <c r="D5" s="13"/>
    </row>
    <row r="6" spans="1:4" ht="13.5">
      <c r="A6" s="3" t="s">
        <v>140</v>
      </c>
      <c r="B6" s="3" t="s">
        <v>5</v>
      </c>
      <c r="C6" s="3" t="s">
        <v>140</v>
      </c>
      <c r="D6" s="3" t="s">
        <v>5</v>
      </c>
    </row>
    <row r="7" spans="1:4" ht="13.5">
      <c r="A7" s="1" t="s">
        <v>145</v>
      </c>
      <c r="B7" s="1">
        <v>7893.41</v>
      </c>
      <c r="C7" s="1" t="s">
        <v>11</v>
      </c>
      <c r="D7" s="1"/>
    </row>
    <row r="8" spans="1:4" ht="13.5">
      <c r="A8" s="1" t="s">
        <v>146</v>
      </c>
      <c r="B8" s="1">
        <v>836.6</v>
      </c>
      <c r="C8" s="1" t="s">
        <v>12</v>
      </c>
      <c r="D8" s="1"/>
    </row>
    <row r="9" spans="1:4" ht="13.5">
      <c r="A9" s="1" t="s">
        <v>148</v>
      </c>
      <c r="B9" s="1"/>
      <c r="C9" s="1" t="s">
        <v>13</v>
      </c>
      <c r="D9" s="1"/>
    </row>
    <row r="10" spans="1:4" ht="13.5">
      <c r="A10" s="1" t="s">
        <v>143</v>
      </c>
      <c r="B10" s="1"/>
      <c r="C10" s="1" t="s">
        <v>14</v>
      </c>
      <c r="D10" s="1"/>
    </row>
    <row r="11" spans="1:4" ht="13.5">
      <c r="A11" s="1" t="s">
        <v>147</v>
      </c>
      <c r="B11" s="1"/>
      <c r="C11" s="1" t="s">
        <v>15</v>
      </c>
      <c r="D11" s="1"/>
    </row>
    <row r="12" spans="1:4" ht="13.5">
      <c r="A12" s="1" t="s">
        <v>144</v>
      </c>
      <c r="B12" s="1"/>
      <c r="C12" s="1" t="s">
        <v>17</v>
      </c>
      <c r="D12" s="1">
        <v>1725.95</v>
      </c>
    </row>
    <row r="13" spans="1:4" ht="13.5">
      <c r="A13" s="1"/>
      <c r="B13" s="1"/>
      <c r="C13" s="1" t="s">
        <v>19</v>
      </c>
      <c r="D13" s="1">
        <v>405.03</v>
      </c>
    </row>
    <row r="14" spans="1:4" ht="13.5">
      <c r="A14" s="1"/>
      <c r="B14" s="1"/>
      <c r="C14" s="1" t="s">
        <v>176</v>
      </c>
      <c r="D14" s="1">
        <v>836.6</v>
      </c>
    </row>
    <row r="15" spans="1:4" ht="13.5">
      <c r="A15" s="1"/>
      <c r="B15" s="1"/>
      <c r="C15" s="1" t="s">
        <v>175</v>
      </c>
      <c r="D15" s="1">
        <v>5456.05</v>
      </c>
    </row>
    <row r="16" spans="1:4" ht="13.5">
      <c r="A16" s="1"/>
      <c r="B16" s="1"/>
      <c r="C16" s="1" t="s">
        <v>20</v>
      </c>
      <c r="D16" s="1"/>
    </row>
    <row r="17" spans="1:4" ht="13.5">
      <c r="A17" s="1"/>
      <c r="B17" s="1"/>
      <c r="C17" s="1" t="s">
        <v>21</v>
      </c>
      <c r="D17" s="1"/>
    </row>
    <row r="18" spans="1:4" ht="13.5">
      <c r="A18" s="1"/>
      <c r="B18" s="1"/>
      <c r="C18" s="1" t="s">
        <v>22</v>
      </c>
      <c r="D18" s="1"/>
    </row>
    <row r="19" spans="1:4" ht="13.5">
      <c r="A19" s="1"/>
      <c r="B19" s="1"/>
      <c r="C19" s="1" t="s">
        <v>24</v>
      </c>
      <c r="D19" s="1">
        <v>306.38</v>
      </c>
    </row>
    <row r="20" spans="1:4" ht="13.5">
      <c r="A20" s="1"/>
      <c r="B20" s="1"/>
      <c r="C20" s="1" t="s">
        <v>25</v>
      </c>
      <c r="D20" s="1"/>
    </row>
    <row r="21" spans="1:4" ht="13.5">
      <c r="A21" s="3" t="s">
        <v>141</v>
      </c>
      <c r="B21" s="1">
        <f>B7+B8</f>
        <v>8730.01</v>
      </c>
      <c r="C21" s="3" t="s">
        <v>142</v>
      </c>
      <c r="D21" s="1">
        <f>D12+D13+D14+D15+D19</f>
        <v>8730.01</v>
      </c>
    </row>
    <row r="22" spans="1:4" ht="13.5">
      <c r="A22" s="1" t="s">
        <v>135</v>
      </c>
      <c r="B22" s="1"/>
      <c r="C22" s="1" t="s">
        <v>118</v>
      </c>
      <c r="D22" s="1"/>
    </row>
    <row r="23" spans="1:4" ht="13.5">
      <c r="A23" s="1" t="s">
        <v>119</v>
      </c>
      <c r="B23" s="1"/>
      <c r="C23" s="1"/>
      <c r="D23" s="1"/>
    </row>
    <row r="24" spans="1:4" ht="13.5">
      <c r="A24" s="3" t="s">
        <v>133</v>
      </c>
      <c r="B24" s="1">
        <f>B21</f>
        <v>8730.01</v>
      </c>
      <c r="C24" s="3" t="s">
        <v>134</v>
      </c>
      <c r="D24" s="1">
        <f>D21</f>
        <v>8730.01</v>
      </c>
    </row>
  </sheetData>
  <sheetProtection/>
  <mergeCells count="3">
    <mergeCell ref="A2:D2"/>
    <mergeCell ref="A5:B5"/>
    <mergeCell ref="C5:D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6">
      <selection activeCell="E8" sqref="E8:E33"/>
    </sheetView>
  </sheetViews>
  <sheetFormatPr defaultColWidth="9.00390625" defaultRowHeight="13.5"/>
  <cols>
    <col min="1" max="1" width="12.75390625" style="0" bestFit="1" customWidth="1"/>
    <col min="2" max="2" width="50.75390625" style="0" bestFit="1" customWidth="1"/>
    <col min="3" max="3" width="8.50390625" style="2" bestFit="1" customWidth="1"/>
    <col min="4" max="4" width="9.00390625" style="2" bestFit="1" customWidth="1"/>
    <col min="5" max="5" width="11.00390625" style="2" bestFit="1" customWidth="1"/>
    <col min="6" max="7" width="13.00390625" style="2" bestFit="1" customWidth="1"/>
    <col min="8" max="8" width="5.25390625" style="2" bestFit="1" customWidth="1"/>
    <col min="9" max="11" width="9.00390625" style="2" bestFit="1" customWidth="1"/>
    <col min="12" max="12" width="13.00390625" style="2" bestFit="1" customWidth="1"/>
  </cols>
  <sheetData>
    <row r="1" ht="13.5">
      <c r="A1" s="5" t="s">
        <v>155</v>
      </c>
    </row>
    <row r="2" spans="1:12" ht="22.5">
      <c r="A2" s="12" t="s">
        <v>122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3.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ht="13.5">
      <c r="L4" s="4" t="s">
        <v>1</v>
      </c>
    </row>
    <row r="5" spans="1:12" ht="13.5">
      <c r="A5" s="13" t="s">
        <v>123</v>
      </c>
      <c r="B5" s="13"/>
      <c r="C5" s="13" t="s">
        <v>6</v>
      </c>
      <c r="D5" s="13" t="s">
        <v>119</v>
      </c>
      <c r="E5" s="20" t="s">
        <v>167</v>
      </c>
      <c r="F5" s="20" t="s">
        <v>168</v>
      </c>
      <c r="G5" s="20" t="s">
        <v>169</v>
      </c>
      <c r="H5" s="13" t="s">
        <v>124</v>
      </c>
      <c r="I5" s="13"/>
      <c r="J5" s="20" t="s">
        <v>171</v>
      </c>
      <c r="K5" s="13" t="s">
        <v>125</v>
      </c>
      <c r="L5" s="20" t="s">
        <v>172</v>
      </c>
    </row>
    <row r="6" spans="1:12" ht="27">
      <c r="A6" s="3" t="s">
        <v>28</v>
      </c>
      <c r="B6" s="3" t="s">
        <v>29</v>
      </c>
      <c r="C6" s="13"/>
      <c r="D6" s="13"/>
      <c r="E6" s="13"/>
      <c r="F6" s="13"/>
      <c r="G6" s="13"/>
      <c r="H6" s="3" t="s">
        <v>126</v>
      </c>
      <c r="I6" s="8" t="s">
        <v>170</v>
      </c>
      <c r="J6" s="13"/>
      <c r="K6" s="13"/>
      <c r="L6" s="13"/>
    </row>
    <row r="7" spans="1:12" ht="13.5">
      <c r="A7" s="1"/>
      <c r="B7" s="3" t="s">
        <v>6</v>
      </c>
      <c r="C7" s="3">
        <f>E7+F7</f>
        <v>8730.01</v>
      </c>
      <c r="D7" s="3"/>
      <c r="E7" s="3">
        <f>E8+E12+E18+E20+E31</f>
        <v>7893.410000000001</v>
      </c>
      <c r="F7" s="3">
        <f>F8+F12+F18+F20+F31</f>
        <v>836.6</v>
      </c>
      <c r="G7" s="3"/>
      <c r="H7" s="3"/>
      <c r="I7" s="3"/>
      <c r="J7" s="3"/>
      <c r="K7" s="3"/>
      <c r="L7" s="3"/>
    </row>
    <row r="8" spans="1:12" ht="13.5">
      <c r="A8" s="1" t="s">
        <v>16</v>
      </c>
      <c r="B8" s="1" t="s">
        <v>17</v>
      </c>
      <c r="C8" s="3">
        <f>E8+F8</f>
        <v>1725.95</v>
      </c>
      <c r="D8" s="3"/>
      <c r="E8" s="3">
        <v>1725.95</v>
      </c>
      <c r="F8" s="3"/>
      <c r="G8" s="3"/>
      <c r="H8" s="3"/>
      <c r="I8" s="3"/>
      <c r="J8" s="3"/>
      <c r="K8" s="3"/>
      <c r="L8" s="3"/>
    </row>
    <row r="9" spans="1:12" ht="13.5">
      <c r="A9" s="1" t="s">
        <v>36</v>
      </c>
      <c r="B9" s="1" t="s">
        <v>37</v>
      </c>
      <c r="C9" s="3">
        <f aca="true" t="shared" si="0" ref="C9:C33">E9+F9</f>
        <v>1725.95</v>
      </c>
      <c r="D9" s="3"/>
      <c r="E9" s="3">
        <v>1725.95</v>
      </c>
      <c r="F9" s="3"/>
      <c r="G9" s="3"/>
      <c r="H9" s="3"/>
      <c r="I9" s="3"/>
      <c r="J9" s="3"/>
      <c r="K9" s="3"/>
      <c r="L9" s="3"/>
    </row>
    <row r="10" spans="1:12" ht="13.5">
      <c r="A10" s="1" t="s">
        <v>38</v>
      </c>
      <c r="B10" s="1" t="s">
        <v>39</v>
      </c>
      <c r="C10" s="3">
        <f t="shared" si="0"/>
        <v>366.81</v>
      </c>
      <c r="D10" s="3"/>
      <c r="E10" s="3">
        <v>366.81</v>
      </c>
      <c r="F10" s="3"/>
      <c r="G10" s="3"/>
      <c r="H10" s="3"/>
      <c r="I10" s="3"/>
      <c r="J10" s="3"/>
      <c r="K10" s="3"/>
      <c r="L10" s="3"/>
    </row>
    <row r="11" spans="1:12" ht="13.5">
      <c r="A11" s="1" t="s">
        <v>40</v>
      </c>
      <c r="B11" s="1" t="s">
        <v>41</v>
      </c>
      <c r="C11" s="3">
        <f t="shared" si="0"/>
        <v>1359.14</v>
      </c>
      <c r="D11" s="3"/>
      <c r="E11" s="3">
        <v>1359.14</v>
      </c>
      <c r="F11" s="3"/>
      <c r="G11" s="3"/>
      <c r="H11" s="3"/>
      <c r="I11" s="3"/>
      <c r="J11" s="3"/>
      <c r="K11" s="3"/>
      <c r="L11" s="3"/>
    </row>
    <row r="12" spans="1:12" ht="13.5">
      <c r="A12" s="1" t="s">
        <v>18</v>
      </c>
      <c r="B12" s="1" t="s">
        <v>19</v>
      </c>
      <c r="C12" s="3">
        <f t="shared" si="0"/>
        <v>405.03</v>
      </c>
      <c r="D12" s="3"/>
      <c r="E12" s="3">
        <v>405.03</v>
      </c>
      <c r="F12" s="3"/>
      <c r="G12" s="3"/>
      <c r="H12" s="3"/>
      <c r="I12" s="3"/>
      <c r="J12" s="3"/>
      <c r="K12" s="3"/>
      <c r="L12" s="3"/>
    </row>
    <row r="13" spans="1:12" ht="13.5">
      <c r="A13" s="1" t="s">
        <v>42</v>
      </c>
      <c r="B13" s="1" t="s">
        <v>43</v>
      </c>
      <c r="C13" s="3">
        <f t="shared" si="0"/>
        <v>405.03</v>
      </c>
      <c r="D13" s="3"/>
      <c r="E13" s="3">
        <v>405.03</v>
      </c>
      <c r="F13" s="3"/>
      <c r="G13" s="3"/>
      <c r="H13" s="3"/>
      <c r="I13" s="3"/>
      <c r="J13" s="3"/>
      <c r="K13" s="3"/>
      <c r="L13" s="3"/>
    </row>
    <row r="14" spans="1:12" ht="13.5">
      <c r="A14" s="1" t="s">
        <v>44</v>
      </c>
      <c r="B14" s="1" t="s">
        <v>45</v>
      </c>
      <c r="C14" s="3">
        <f t="shared" si="0"/>
        <v>32.82</v>
      </c>
      <c r="D14" s="3"/>
      <c r="E14" s="3">
        <v>32.82</v>
      </c>
      <c r="F14" s="3"/>
      <c r="G14" s="3"/>
      <c r="H14" s="3"/>
      <c r="I14" s="3"/>
      <c r="J14" s="3"/>
      <c r="K14" s="3"/>
      <c r="L14" s="3"/>
    </row>
    <row r="15" spans="1:12" ht="13.5">
      <c r="A15" s="1" t="s">
        <v>46</v>
      </c>
      <c r="B15" s="1" t="s">
        <v>47</v>
      </c>
      <c r="C15" s="3">
        <f t="shared" si="0"/>
        <v>349.45</v>
      </c>
      <c r="D15" s="3"/>
      <c r="E15" s="3">
        <v>349.45</v>
      </c>
      <c r="F15" s="3"/>
      <c r="G15" s="3"/>
      <c r="H15" s="3"/>
      <c r="I15" s="3"/>
      <c r="J15" s="3"/>
      <c r="K15" s="3"/>
      <c r="L15" s="3"/>
    </row>
    <row r="16" spans="1:12" ht="13.5">
      <c r="A16" s="1" t="s">
        <v>177</v>
      </c>
      <c r="B16" s="1" t="s">
        <v>178</v>
      </c>
      <c r="C16" s="3">
        <f t="shared" si="0"/>
        <v>22.76</v>
      </c>
      <c r="D16" s="3"/>
      <c r="E16" s="3">
        <v>22.76</v>
      </c>
      <c r="F16" s="3"/>
      <c r="G16" s="3"/>
      <c r="H16" s="3"/>
      <c r="I16" s="3"/>
      <c r="J16" s="3"/>
      <c r="K16" s="3"/>
      <c r="L16" s="3"/>
    </row>
    <row r="17" spans="1:12" ht="13.5">
      <c r="A17" s="9">
        <v>212</v>
      </c>
      <c r="B17" s="1" t="s">
        <v>251</v>
      </c>
      <c r="C17" s="3">
        <v>836.6</v>
      </c>
      <c r="D17" s="3"/>
      <c r="E17" s="3"/>
      <c r="F17" s="3">
        <v>836.6</v>
      </c>
      <c r="G17" s="3"/>
      <c r="H17" s="3"/>
      <c r="I17" s="3"/>
      <c r="J17" s="3"/>
      <c r="K17" s="3"/>
      <c r="L17" s="3"/>
    </row>
    <row r="18" spans="1:12" ht="13.5">
      <c r="A18" s="1" t="s">
        <v>223</v>
      </c>
      <c r="B18" s="1" t="s">
        <v>252</v>
      </c>
      <c r="C18" s="3">
        <f t="shared" si="0"/>
        <v>836.6</v>
      </c>
      <c r="D18" s="3"/>
      <c r="E18" s="3"/>
      <c r="F18" s="3">
        <v>836.6</v>
      </c>
      <c r="G18" s="3"/>
      <c r="H18" s="3"/>
      <c r="I18" s="3"/>
      <c r="J18" s="3"/>
      <c r="K18" s="3"/>
      <c r="L18" s="3"/>
    </row>
    <row r="19" spans="1:12" ht="13.5">
      <c r="A19" s="1"/>
      <c r="B19" s="1" t="s">
        <v>227</v>
      </c>
      <c r="C19" s="3">
        <f t="shared" si="0"/>
        <v>836.6</v>
      </c>
      <c r="D19" s="3"/>
      <c r="E19" s="3"/>
      <c r="F19" s="3">
        <v>836.6</v>
      </c>
      <c r="G19" s="3"/>
      <c r="H19" s="3"/>
      <c r="I19" s="3"/>
      <c r="J19" s="3"/>
      <c r="K19" s="3"/>
      <c r="L19" s="3"/>
    </row>
    <row r="20" spans="1:12" ht="13.5">
      <c r="A20" s="9">
        <v>213</v>
      </c>
      <c r="B20" s="1" t="s">
        <v>179</v>
      </c>
      <c r="C20" s="3">
        <f t="shared" si="0"/>
        <v>5456.05</v>
      </c>
      <c r="D20" s="3"/>
      <c r="E20" s="3">
        <v>5456.05</v>
      </c>
      <c r="F20" s="3"/>
      <c r="G20" s="3"/>
      <c r="H20" s="3"/>
      <c r="I20" s="3"/>
      <c r="J20" s="3"/>
      <c r="K20" s="3"/>
      <c r="L20" s="3"/>
    </row>
    <row r="21" spans="1:12" ht="13.5">
      <c r="A21" s="1" t="s">
        <v>183</v>
      </c>
      <c r="B21" s="1" t="s">
        <v>181</v>
      </c>
      <c r="C21" s="3">
        <f t="shared" si="0"/>
        <v>5373.18</v>
      </c>
      <c r="D21" s="3"/>
      <c r="E21" s="3">
        <v>5373.18</v>
      </c>
      <c r="F21" s="3"/>
      <c r="G21" s="3"/>
      <c r="H21" s="3"/>
      <c r="I21" s="3"/>
      <c r="J21" s="3"/>
      <c r="K21" s="3"/>
      <c r="L21" s="3"/>
    </row>
    <row r="22" spans="1:12" ht="13.5">
      <c r="A22" s="1" t="s">
        <v>186</v>
      </c>
      <c r="B22" s="1" t="s">
        <v>33</v>
      </c>
      <c r="C22" s="3">
        <f t="shared" si="0"/>
        <v>515.82</v>
      </c>
      <c r="D22" s="3"/>
      <c r="E22" s="3">
        <v>515.82</v>
      </c>
      <c r="F22" s="3"/>
      <c r="G22" s="3"/>
      <c r="H22" s="3"/>
      <c r="I22" s="3"/>
      <c r="J22" s="3"/>
      <c r="K22" s="3"/>
      <c r="L22" s="3"/>
    </row>
    <row r="23" spans="1:12" ht="13.5">
      <c r="A23" s="1" t="s">
        <v>188</v>
      </c>
      <c r="B23" s="1" t="s">
        <v>34</v>
      </c>
      <c r="C23" s="3">
        <f t="shared" si="0"/>
        <v>1165.89</v>
      </c>
      <c r="D23" s="3"/>
      <c r="E23" s="3">
        <v>1165.89</v>
      </c>
      <c r="F23" s="3"/>
      <c r="G23" s="3"/>
      <c r="H23" s="3"/>
      <c r="I23" s="3"/>
      <c r="J23" s="3"/>
      <c r="K23" s="3"/>
      <c r="L23" s="3"/>
    </row>
    <row r="24" spans="1:12" ht="13.5">
      <c r="A24" s="1" t="s">
        <v>190</v>
      </c>
      <c r="B24" s="1" t="s">
        <v>35</v>
      </c>
      <c r="C24" s="3">
        <f t="shared" si="0"/>
        <v>3423.07</v>
      </c>
      <c r="D24" s="3"/>
      <c r="E24" s="3">
        <v>3423.07</v>
      </c>
      <c r="F24" s="3"/>
      <c r="G24" s="3"/>
      <c r="H24" s="3"/>
      <c r="I24" s="3"/>
      <c r="J24" s="3"/>
      <c r="K24" s="3"/>
      <c r="L24" s="3"/>
    </row>
    <row r="25" spans="1:12" ht="13.5">
      <c r="A25" s="1" t="s">
        <v>193</v>
      </c>
      <c r="B25" s="1" t="s">
        <v>195</v>
      </c>
      <c r="C25" s="3">
        <f t="shared" si="0"/>
        <v>252.4</v>
      </c>
      <c r="D25" s="3"/>
      <c r="E25" s="3">
        <v>252.4</v>
      </c>
      <c r="F25" s="3"/>
      <c r="G25" s="3"/>
      <c r="H25" s="3"/>
      <c r="I25" s="3"/>
      <c r="J25" s="3"/>
      <c r="K25" s="3"/>
      <c r="L25" s="3"/>
    </row>
    <row r="26" spans="1:12" ht="13.5">
      <c r="A26" s="1" t="s">
        <v>198</v>
      </c>
      <c r="B26" s="1" t="s">
        <v>200</v>
      </c>
      <c r="C26" s="3">
        <f t="shared" si="0"/>
        <v>6</v>
      </c>
      <c r="D26" s="3"/>
      <c r="E26" s="3">
        <v>6</v>
      </c>
      <c r="F26" s="3"/>
      <c r="G26" s="3"/>
      <c r="H26" s="3"/>
      <c r="I26" s="3"/>
      <c r="J26" s="3"/>
      <c r="K26" s="3"/>
      <c r="L26" s="3"/>
    </row>
    <row r="27" spans="1:12" ht="13.5">
      <c r="A27" s="1" t="s">
        <v>203</v>
      </c>
      <c r="B27" s="1" t="s">
        <v>205</v>
      </c>
      <c r="C27" s="3">
        <f t="shared" si="0"/>
        <v>10</v>
      </c>
      <c r="D27" s="3"/>
      <c r="E27" s="3">
        <v>10</v>
      </c>
      <c r="F27" s="3"/>
      <c r="G27" s="3"/>
      <c r="H27" s="3"/>
      <c r="I27" s="3"/>
      <c r="J27" s="3"/>
      <c r="K27" s="3"/>
      <c r="L27" s="3"/>
    </row>
    <row r="28" spans="1:12" ht="13.5">
      <c r="A28" s="1" t="s">
        <v>206</v>
      </c>
      <c r="B28" s="1" t="s">
        <v>208</v>
      </c>
      <c r="C28" s="3">
        <f t="shared" si="0"/>
        <v>82.87</v>
      </c>
      <c r="D28" s="3"/>
      <c r="E28" s="3">
        <v>82.87</v>
      </c>
      <c r="F28" s="3"/>
      <c r="G28" s="3"/>
      <c r="H28" s="3"/>
      <c r="I28" s="3"/>
      <c r="J28" s="3"/>
      <c r="K28" s="3"/>
      <c r="L28" s="3"/>
    </row>
    <row r="29" spans="1:12" ht="13.5">
      <c r="A29" s="1" t="s">
        <v>210</v>
      </c>
      <c r="B29" s="1" t="s">
        <v>212</v>
      </c>
      <c r="C29" s="3">
        <f t="shared" si="0"/>
        <v>62.87</v>
      </c>
      <c r="D29" s="3"/>
      <c r="E29" s="3">
        <v>62.87</v>
      </c>
      <c r="F29" s="3"/>
      <c r="G29" s="3"/>
      <c r="H29" s="3"/>
      <c r="I29" s="3"/>
      <c r="J29" s="3"/>
      <c r="K29" s="3"/>
      <c r="L29" s="3"/>
    </row>
    <row r="30" spans="1:12" ht="13.5">
      <c r="A30" s="1" t="s">
        <v>214</v>
      </c>
      <c r="B30" s="1" t="s">
        <v>216</v>
      </c>
      <c r="C30" s="3">
        <f t="shared" si="0"/>
        <v>20</v>
      </c>
      <c r="D30" s="3"/>
      <c r="E30" s="3">
        <v>20</v>
      </c>
      <c r="F30" s="3"/>
      <c r="G30" s="3"/>
      <c r="H30" s="3"/>
      <c r="I30" s="3"/>
      <c r="J30" s="3"/>
      <c r="K30" s="3"/>
      <c r="L30" s="3"/>
    </row>
    <row r="31" spans="1:12" ht="13.5">
      <c r="A31" s="1" t="s">
        <v>23</v>
      </c>
      <c r="B31" s="1" t="s">
        <v>24</v>
      </c>
      <c r="C31" s="3">
        <f t="shared" si="0"/>
        <v>306.38</v>
      </c>
      <c r="D31" s="3"/>
      <c r="E31" s="3">
        <v>306.38</v>
      </c>
      <c r="F31" s="3"/>
      <c r="G31" s="3"/>
      <c r="H31" s="3"/>
      <c r="I31" s="3"/>
      <c r="J31" s="3"/>
      <c r="K31" s="3"/>
      <c r="L31" s="3"/>
    </row>
    <row r="32" spans="1:12" ht="13.5">
      <c r="A32" s="1" t="s">
        <v>48</v>
      </c>
      <c r="B32" s="1" t="s">
        <v>49</v>
      </c>
      <c r="C32" s="3">
        <f t="shared" si="0"/>
        <v>306.38</v>
      </c>
      <c r="D32" s="3"/>
      <c r="E32" s="3">
        <v>306.38</v>
      </c>
      <c r="F32" s="3"/>
      <c r="G32" s="3"/>
      <c r="H32" s="3"/>
      <c r="I32" s="3"/>
      <c r="J32" s="3"/>
      <c r="K32" s="3"/>
      <c r="L32" s="3"/>
    </row>
    <row r="33" spans="1:12" ht="13.5">
      <c r="A33" s="1" t="s">
        <v>50</v>
      </c>
      <c r="B33" s="1" t="s">
        <v>51</v>
      </c>
      <c r="C33" s="3">
        <f t="shared" si="0"/>
        <v>306.38</v>
      </c>
      <c r="D33" s="3"/>
      <c r="E33" s="3">
        <v>306.38</v>
      </c>
      <c r="F33" s="3"/>
      <c r="G33" s="3"/>
      <c r="H33" s="3"/>
      <c r="I33" s="3"/>
      <c r="J33" s="3"/>
      <c r="K33" s="3"/>
      <c r="L33" s="3"/>
    </row>
  </sheetData>
  <sheetProtection/>
  <mergeCells count="11">
    <mergeCell ref="J5:J6"/>
    <mergeCell ref="K5:K6"/>
    <mergeCell ref="L5:L6"/>
    <mergeCell ref="A2:L2"/>
    <mergeCell ref="A5:B5"/>
    <mergeCell ref="C5:C6"/>
    <mergeCell ref="D5:D6"/>
    <mergeCell ref="E5:E6"/>
    <mergeCell ref="F5:F6"/>
    <mergeCell ref="G5:G6"/>
    <mergeCell ref="H5:I5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7">
      <selection activeCell="B26" sqref="B26"/>
    </sheetView>
  </sheetViews>
  <sheetFormatPr defaultColWidth="9.00390625" defaultRowHeight="13.5"/>
  <cols>
    <col min="1" max="1" width="12.75390625" style="0" bestFit="1" customWidth="1"/>
    <col min="2" max="2" width="50.75390625" style="0" bestFit="1" customWidth="1"/>
    <col min="3" max="3" width="10.125" style="2" customWidth="1"/>
    <col min="4" max="5" width="9.00390625" style="2" bestFit="1" customWidth="1"/>
    <col min="6" max="6" width="13.00390625" style="2" bestFit="1" customWidth="1"/>
    <col min="7" max="7" width="9.00390625" style="2" bestFit="1" customWidth="1"/>
    <col min="8" max="8" width="11.00390625" style="2" bestFit="1" customWidth="1"/>
  </cols>
  <sheetData>
    <row r="1" ht="13.5">
      <c r="A1" s="5" t="s">
        <v>156</v>
      </c>
    </row>
    <row r="2" spans="1:8" ht="22.5">
      <c r="A2" s="12" t="s">
        <v>127</v>
      </c>
      <c r="B2" s="12"/>
      <c r="C2" s="12"/>
      <c r="D2" s="12"/>
      <c r="E2" s="12"/>
      <c r="F2" s="12"/>
      <c r="G2" s="12"/>
      <c r="H2" s="12"/>
    </row>
    <row r="3" spans="1:8" ht="13.5">
      <c r="A3" s="6"/>
      <c r="B3" s="6"/>
      <c r="C3" s="6"/>
      <c r="D3" s="6"/>
      <c r="E3" s="6"/>
      <c r="F3" s="6"/>
      <c r="G3" s="6"/>
      <c r="H3" s="6"/>
    </row>
    <row r="4" ht="13.5">
      <c r="H4" s="4" t="s">
        <v>1</v>
      </c>
    </row>
    <row r="5" spans="1:8" ht="27">
      <c r="A5" s="3" t="s">
        <v>28</v>
      </c>
      <c r="B5" s="3" t="s">
        <v>29</v>
      </c>
      <c r="C5" s="3" t="s">
        <v>6</v>
      </c>
      <c r="D5" s="3" t="s">
        <v>31</v>
      </c>
      <c r="E5" s="3" t="s">
        <v>32</v>
      </c>
      <c r="F5" s="3" t="s">
        <v>128</v>
      </c>
      <c r="G5" s="8" t="s">
        <v>173</v>
      </c>
      <c r="H5" s="8" t="s">
        <v>174</v>
      </c>
    </row>
    <row r="6" spans="1:8" ht="13.5">
      <c r="A6" s="3"/>
      <c r="B6" s="7" t="s">
        <v>132</v>
      </c>
      <c r="C6" s="3">
        <f>D6+E6</f>
        <v>8730.01</v>
      </c>
      <c r="D6" s="3">
        <f>D7+D11+D19+D30</f>
        <v>6439.12</v>
      </c>
      <c r="E6" s="3">
        <f>E17+E19</f>
        <v>2290.89</v>
      </c>
      <c r="F6" s="3"/>
      <c r="G6" s="3"/>
      <c r="H6" s="3"/>
    </row>
    <row r="7" spans="1:8" ht="13.5">
      <c r="A7" s="1" t="s">
        <v>16</v>
      </c>
      <c r="B7" s="1" t="s">
        <v>17</v>
      </c>
      <c r="C7" s="3">
        <f>D7+E7</f>
        <v>1725.95</v>
      </c>
      <c r="D7" s="3">
        <v>1725.95</v>
      </c>
      <c r="E7" s="3"/>
      <c r="F7" s="3"/>
      <c r="G7" s="3"/>
      <c r="H7" s="3"/>
    </row>
    <row r="8" spans="1:8" ht="13.5">
      <c r="A8" s="1" t="s">
        <v>36</v>
      </c>
      <c r="B8" s="1" t="s">
        <v>37</v>
      </c>
      <c r="C8" s="3">
        <f aca="true" t="shared" si="0" ref="C8:C32">D8+E8</f>
        <v>1725.95</v>
      </c>
      <c r="D8" s="3">
        <v>1725.95</v>
      </c>
      <c r="E8" s="3"/>
      <c r="F8" s="3"/>
      <c r="G8" s="3"/>
      <c r="H8" s="3"/>
    </row>
    <row r="9" spans="1:8" ht="13.5">
      <c r="A9" s="1" t="s">
        <v>38</v>
      </c>
      <c r="B9" s="1" t="s">
        <v>39</v>
      </c>
      <c r="C9" s="3">
        <f t="shared" si="0"/>
        <v>366.81</v>
      </c>
      <c r="D9" s="3">
        <v>366.81</v>
      </c>
      <c r="E9" s="3"/>
      <c r="F9" s="3"/>
      <c r="G9" s="3"/>
      <c r="H9" s="3"/>
    </row>
    <row r="10" spans="1:8" ht="13.5">
      <c r="A10" s="1" t="s">
        <v>40</v>
      </c>
      <c r="B10" s="1" t="s">
        <v>41</v>
      </c>
      <c r="C10" s="3">
        <f t="shared" si="0"/>
        <v>1359.14</v>
      </c>
      <c r="D10" s="3">
        <v>1359.14</v>
      </c>
      <c r="E10" s="3"/>
      <c r="F10" s="3"/>
      <c r="G10" s="3"/>
      <c r="H10" s="3"/>
    </row>
    <row r="11" spans="1:8" ht="13.5">
      <c r="A11" s="1" t="s">
        <v>18</v>
      </c>
      <c r="B11" s="1" t="s">
        <v>19</v>
      </c>
      <c r="C11" s="3">
        <f t="shared" si="0"/>
        <v>405.03</v>
      </c>
      <c r="D11" s="3">
        <v>405.03</v>
      </c>
      <c r="E11" s="3"/>
      <c r="F11" s="3"/>
      <c r="G11" s="3"/>
      <c r="H11" s="3"/>
    </row>
    <row r="12" spans="1:8" ht="13.5">
      <c r="A12" s="1" t="s">
        <v>42</v>
      </c>
      <c r="B12" s="1" t="s">
        <v>43</v>
      </c>
      <c r="C12" s="3">
        <f t="shared" si="0"/>
        <v>405.03</v>
      </c>
      <c r="D12" s="3">
        <v>405.03</v>
      </c>
      <c r="E12" s="3"/>
      <c r="F12" s="3"/>
      <c r="G12" s="3"/>
      <c r="H12" s="3"/>
    </row>
    <row r="13" spans="1:8" ht="13.5">
      <c r="A13" s="1" t="s">
        <v>44</v>
      </c>
      <c r="B13" s="1" t="s">
        <v>45</v>
      </c>
      <c r="C13" s="3">
        <f t="shared" si="0"/>
        <v>32.82</v>
      </c>
      <c r="D13" s="3">
        <v>32.82</v>
      </c>
      <c r="E13" s="3"/>
      <c r="F13" s="3"/>
      <c r="G13" s="3"/>
      <c r="H13" s="3"/>
    </row>
    <row r="14" spans="1:8" ht="13.5">
      <c r="A14" s="1" t="s">
        <v>46</v>
      </c>
      <c r="B14" s="1" t="s">
        <v>47</v>
      </c>
      <c r="C14" s="3">
        <f t="shared" si="0"/>
        <v>349.45</v>
      </c>
      <c r="D14" s="3">
        <v>349.45</v>
      </c>
      <c r="E14" s="3"/>
      <c r="F14" s="3"/>
      <c r="G14" s="3"/>
      <c r="H14" s="3"/>
    </row>
    <row r="15" spans="1:8" ht="13.5">
      <c r="A15" s="1" t="s">
        <v>177</v>
      </c>
      <c r="B15" s="1" t="s">
        <v>243</v>
      </c>
      <c r="C15" s="3">
        <f>D15+E15</f>
        <v>22.76</v>
      </c>
      <c r="D15" s="3">
        <v>22.76</v>
      </c>
      <c r="E15" s="3"/>
      <c r="F15" s="3"/>
      <c r="G15" s="3"/>
      <c r="H15" s="3"/>
    </row>
    <row r="16" spans="1:8" ht="13.5">
      <c r="A16" s="9">
        <v>212</v>
      </c>
      <c r="B16" s="1" t="s">
        <v>253</v>
      </c>
      <c r="C16" s="3">
        <f>D16+E16</f>
        <v>836.6</v>
      </c>
      <c r="D16" s="3"/>
      <c r="E16" s="3">
        <v>836.6</v>
      </c>
      <c r="F16" s="3"/>
      <c r="G16" s="3"/>
      <c r="H16" s="3"/>
    </row>
    <row r="17" spans="1:8" ht="13.5">
      <c r="A17" s="1" t="s">
        <v>223</v>
      </c>
      <c r="B17" s="1" t="s">
        <v>225</v>
      </c>
      <c r="C17" s="3">
        <f t="shared" si="0"/>
        <v>836.6</v>
      </c>
      <c r="D17" s="3"/>
      <c r="E17" s="3">
        <v>836.6</v>
      </c>
      <c r="F17" s="3"/>
      <c r="G17" s="3"/>
      <c r="H17" s="3"/>
    </row>
    <row r="18" spans="1:8" ht="13.5">
      <c r="A18" s="1"/>
      <c r="B18" s="1" t="s">
        <v>227</v>
      </c>
      <c r="C18" s="3">
        <f t="shared" si="0"/>
        <v>836.6</v>
      </c>
      <c r="D18" s="3"/>
      <c r="E18" s="3">
        <v>836.6</v>
      </c>
      <c r="F18" s="3"/>
      <c r="G18" s="3"/>
      <c r="H18" s="3"/>
    </row>
    <row r="19" spans="1:8" ht="13.5">
      <c r="A19" s="9">
        <v>213</v>
      </c>
      <c r="B19" s="1" t="s">
        <v>179</v>
      </c>
      <c r="C19" s="3">
        <f t="shared" si="0"/>
        <v>5456.05</v>
      </c>
      <c r="D19" s="3">
        <v>4001.76</v>
      </c>
      <c r="E19" s="3">
        <v>1454.29</v>
      </c>
      <c r="F19" s="3"/>
      <c r="G19" s="3"/>
      <c r="H19" s="3"/>
    </row>
    <row r="20" spans="1:8" ht="13.5">
      <c r="A20" s="1" t="s">
        <v>183</v>
      </c>
      <c r="B20" s="1" t="s">
        <v>181</v>
      </c>
      <c r="C20" s="3">
        <f t="shared" si="0"/>
        <v>5373.18</v>
      </c>
      <c r="D20" s="3">
        <v>3938.89</v>
      </c>
      <c r="E20" s="3">
        <v>1434.29</v>
      </c>
      <c r="F20" s="3"/>
      <c r="G20" s="3"/>
      <c r="H20" s="3"/>
    </row>
    <row r="21" spans="1:8" ht="13.5">
      <c r="A21" s="1" t="s">
        <v>186</v>
      </c>
      <c r="B21" s="1" t="s">
        <v>33</v>
      </c>
      <c r="C21" s="3">
        <f t="shared" si="0"/>
        <v>515.82</v>
      </c>
      <c r="D21" s="3">
        <v>515.82</v>
      </c>
      <c r="E21" s="3"/>
      <c r="F21" s="3"/>
      <c r="G21" s="3"/>
      <c r="H21" s="3"/>
    </row>
    <row r="22" spans="1:8" ht="13.5">
      <c r="A22" s="1" t="s">
        <v>188</v>
      </c>
      <c r="B22" s="1" t="s">
        <v>34</v>
      </c>
      <c r="C22" s="3">
        <f t="shared" si="0"/>
        <v>1165.89</v>
      </c>
      <c r="D22" s="3"/>
      <c r="E22" s="3">
        <v>1165.89</v>
      </c>
      <c r="F22" s="3"/>
      <c r="G22" s="3"/>
      <c r="H22" s="3"/>
    </row>
    <row r="23" spans="1:8" ht="13.5">
      <c r="A23" s="1" t="s">
        <v>190</v>
      </c>
      <c r="B23" s="1" t="s">
        <v>35</v>
      </c>
      <c r="C23" s="3">
        <f t="shared" si="0"/>
        <v>3423.07</v>
      </c>
      <c r="D23" s="3">
        <v>3423.07</v>
      </c>
      <c r="E23" s="3"/>
      <c r="F23" s="3"/>
      <c r="G23" s="3"/>
      <c r="H23" s="3"/>
    </row>
    <row r="24" spans="1:8" ht="13.5">
      <c r="A24" s="1" t="s">
        <v>193</v>
      </c>
      <c r="B24" s="1" t="s">
        <v>195</v>
      </c>
      <c r="C24" s="3">
        <f t="shared" si="0"/>
        <v>252.4</v>
      </c>
      <c r="D24" s="3"/>
      <c r="E24" s="3">
        <v>252.4</v>
      </c>
      <c r="F24" s="3"/>
      <c r="G24" s="3"/>
      <c r="H24" s="3"/>
    </row>
    <row r="25" spans="1:8" ht="13.5">
      <c r="A25" s="1" t="s">
        <v>198</v>
      </c>
      <c r="B25" s="1" t="s">
        <v>200</v>
      </c>
      <c r="C25" s="3">
        <f t="shared" si="0"/>
        <v>6</v>
      </c>
      <c r="D25" s="3"/>
      <c r="E25" s="3">
        <v>6</v>
      </c>
      <c r="F25" s="3"/>
      <c r="G25" s="3"/>
      <c r="H25" s="3"/>
    </row>
    <row r="26" spans="1:8" ht="13.5">
      <c r="A26" s="1" t="s">
        <v>203</v>
      </c>
      <c r="B26" s="1" t="s">
        <v>205</v>
      </c>
      <c r="C26" s="3">
        <f t="shared" si="0"/>
        <v>10</v>
      </c>
      <c r="D26" s="3"/>
      <c r="E26" s="3">
        <v>10</v>
      </c>
      <c r="F26" s="3"/>
      <c r="G26" s="3"/>
      <c r="H26" s="3"/>
    </row>
    <row r="27" spans="1:8" ht="13.5">
      <c r="A27" s="1" t="s">
        <v>206</v>
      </c>
      <c r="B27" s="1" t="s">
        <v>208</v>
      </c>
      <c r="C27" s="3">
        <f t="shared" si="0"/>
        <v>82.87</v>
      </c>
      <c r="D27" s="3">
        <v>62.87</v>
      </c>
      <c r="E27" s="3">
        <v>20</v>
      </c>
      <c r="F27" s="3"/>
      <c r="G27" s="3"/>
      <c r="H27" s="3"/>
    </row>
    <row r="28" spans="1:8" ht="13.5">
      <c r="A28" s="1" t="s">
        <v>210</v>
      </c>
      <c r="B28" s="1" t="s">
        <v>212</v>
      </c>
      <c r="C28" s="3">
        <f t="shared" si="0"/>
        <v>62.87</v>
      </c>
      <c r="D28" s="3">
        <v>62.87</v>
      </c>
      <c r="E28" s="3"/>
      <c r="F28" s="3"/>
      <c r="G28" s="3"/>
      <c r="H28" s="3"/>
    </row>
    <row r="29" spans="1:8" ht="13.5">
      <c r="A29" s="1" t="s">
        <v>214</v>
      </c>
      <c r="B29" s="1" t="s">
        <v>216</v>
      </c>
      <c r="C29" s="3">
        <f t="shared" si="0"/>
        <v>20</v>
      </c>
      <c r="D29" s="3"/>
      <c r="E29" s="3">
        <v>20</v>
      </c>
      <c r="F29" s="3"/>
      <c r="G29" s="3"/>
      <c r="H29" s="3"/>
    </row>
    <row r="30" spans="1:8" ht="13.5">
      <c r="A30" s="1" t="s">
        <v>23</v>
      </c>
      <c r="B30" s="1" t="s">
        <v>24</v>
      </c>
      <c r="C30" s="3">
        <f t="shared" si="0"/>
        <v>306.38</v>
      </c>
      <c r="D30" s="3">
        <v>306.38</v>
      </c>
      <c r="E30" s="3"/>
      <c r="F30" s="3"/>
      <c r="G30" s="3"/>
      <c r="H30" s="3"/>
    </row>
    <row r="31" spans="1:8" ht="13.5">
      <c r="A31" s="1" t="s">
        <v>48</v>
      </c>
      <c r="B31" s="1" t="s">
        <v>49</v>
      </c>
      <c r="C31" s="3">
        <f t="shared" si="0"/>
        <v>306.38</v>
      </c>
      <c r="D31" s="3">
        <v>306.38</v>
      </c>
      <c r="E31" s="3"/>
      <c r="F31" s="3"/>
      <c r="G31" s="3"/>
      <c r="H31" s="3"/>
    </row>
    <row r="32" spans="1:8" ht="13.5">
      <c r="A32" s="1" t="s">
        <v>50</v>
      </c>
      <c r="B32" s="1" t="s">
        <v>51</v>
      </c>
      <c r="C32" s="3">
        <f t="shared" si="0"/>
        <v>306.38</v>
      </c>
      <c r="D32" s="3">
        <v>306.38</v>
      </c>
      <c r="E32" s="3"/>
      <c r="F32" s="3"/>
      <c r="G32" s="3"/>
      <c r="H32" s="3"/>
    </row>
  </sheetData>
  <sheetProtection/>
  <mergeCells count="1">
    <mergeCell ref="A2:H2"/>
  </mergeCells>
  <printOptions horizontalCentered="1"/>
  <pageMargins left="0" right="0" top="0.984251968503937" bottom="0.984251968503937" header="0" footer="0"/>
  <pageSetup fitToHeight="1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黄秀峰</cp:lastModifiedBy>
  <cp:lastPrinted>2016-01-06T08:22:24Z</cp:lastPrinted>
  <dcterms:created xsi:type="dcterms:W3CDTF">2015-12-31T10:03:51Z</dcterms:created>
  <dcterms:modified xsi:type="dcterms:W3CDTF">2016-02-23T02:51:48Z</dcterms:modified>
  <cp:category/>
  <cp:version/>
  <cp:contentType/>
  <cp:contentStatus/>
</cp:coreProperties>
</file>