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 tabRatio="802" activeTab="3"/>
  </bookViews>
  <sheets>
    <sheet name="封面" sheetId="33" r:id="rId1"/>
    <sheet name="21年全区公共" sheetId="22" r:id="rId2"/>
    <sheet name="21年全区基金" sheetId="23" r:id="rId3"/>
    <sheet name="21年全区国资" sheetId="24" r:id="rId4"/>
    <sheet name="21年区本级公共" sheetId="25" r:id="rId5"/>
    <sheet name="21年区本级基金" sheetId="26" r:id="rId6"/>
    <sheet name="20年支出压减" sheetId="31" state="hidden" r:id="rId7"/>
  </sheets>
  <definedNames>
    <definedName name="_xlnm._FilterDatabase" localSheetId="6" hidden="1">'20年支出压减'!$A$3:$IU$118</definedName>
    <definedName name="_xlnm._FilterDatabase" localSheetId="1" hidden="1">'21年全区公共'!$A$1:$P$47</definedName>
    <definedName name="_xlnm.Database" hidden="1">#REF!</definedName>
    <definedName name="_xlnm.Print_Area" localSheetId="1">'21年全区公共'!$A$1:$P$47</definedName>
    <definedName name="_xlnm.Print_Area" localSheetId="2">'21年全区基金'!$A$1:$P$26</definedName>
    <definedName name="_xlnm.Print_Titles" localSheetId="6">'20年支出压减'!$2:$3</definedName>
    <definedName name="_xlnm.Print_Titles" localSheetId="4">'21年区本级公共'!$1:$5</definedName>
    <definedName name="_xlnm.Print_Titles" localSheetId="5">'21年区本级基金'!$1:$5</definedName>
    <definedName name="_xlnm.Print_Titles" localSheetId="1">'21年全区公共'!$1:$6</definedName>
    <definedName name="_xlnm.Print_Titles" hidden="1">#N/A</definedName>
    <definedName name="财政">#REF!</definedName>
    <definedName name="财政局">#REF!</definedName>
    <definedName name="挂账1">#REF!</definedName>
    <definedName name="平衡1">#REF!</definedName>
    <definedName name="收入明细1">#REF!</definedName>
  </definedNames>
  <calcPr calcId="144525" concurrentCalc="0"/>
</workbook>
</file>

<file path=xl/calcChain.xml><?xml version="1.0" encoding="utf-8"?>
<calcChain xmlns="http://schemas.openxmlformats.org/spreadsheetml/2006/main">
  <c r="B118" i="31" l="1"/>
  <c r="B117" i="31"/>
  <c r="C116" i="31"/>
  <c r="B116" i="31"/>
  <c r="B115" i="31"/>
  <c r="B114" i="31"/>
  <c r="B113" i="31"/>
  <c r="B112" i="31"/>
  <c r="B111" i="31"/>
  <c r="B110" i="31"/>
  <c r="C109" i="31"/>
  <c r="B109" i="31"/>
  <c r="B108" i="31"/>
  <c r="B107" i="31"/>
  <c r="B106" i="31"/>
  <c r="B105" i="31"/>
  <c r="B104" i="31"/>
  <c r="B103" i="31"/>
  <c r="B102" i="31"/>
  <c r="B101" i="31"/>
  <c r="B100" i="31"/>
  <c r="B99" i="31"/>
  <c r="B98" i="31"/>
  <c r="B97" i="31"/>
  <c r="B96" i="31"/>
  <c r="B95" i="31"/>
  <c r="C94" i="31"/>
  <c r="B94" i="31"/>
  <c r="B93" i="31"/>
  <c r="B92" i="31"/>
  <c r="B91" i="31"/>
  <c r="B90" i="31"/>
  <c r="B89" i="31"/>
  <c r="B88" i="31"/>
  <c r="B87" i="31"/>
  <c r="B86" i="31"/>
  <c r="B85" i="31"/>
  <c r="B84" i="31"/>
  <c r="C83" i="31"/>
  <c r="B83" i="31"/>
  <c r="B82" i="31"/>
  <c r="B81" i="31"/>
  <c r="B80" i="31"/>
  <c r="B79" i="31"/>
  <c r="B78" i="31"/>
  <c r="B77" i="31"/>
  <c r="B76" i="31"/>
  <c r="B75" i="31"/>
  <c r="B74" i="31"/>
  <c r="B73" i="31"/>
  <c r="B72" i="31"/>
  <c r="B71" i="31"/>
  <c r="B70" i="31"/>
  <c r="B69" i="31"/>
  <c r="B68" i="31"/>
  <c r="B67" i="31"/>
  <c r="B66" i="31"/>
  <c r="B65" i="31"/>
  <c r="B64" i="31"/>
  <c r="B63" i="31"/>
  <c r="C62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C48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C8" i="31"/>
  <c r="B8" i="31"/>
  <c r="B7" i="31"/>
  <c r="B6" i="31"/>
  <c r="C5" i="31"/>
  <c r="B5" i="31"/>
  <c r="C4" i="31"/>
  <c r="B4" i="31"/>
  <c r="H21" i="26"/>
  <c r="G21" i="26"/>
  <c r="F21" i="26"/>
  <c r="D21" i="26"/>
  <c r="C21" i="26"/>
  <c r="B21" i="26"/>
  <c r="D20" i="26"/>
  <c r="H19" i="26"/>
  <c r="D19" i="26"/>
  <c r="H18" i="26"/>
  <c r="D18" i="26"/>
  <c r="H17" i="26"/>
  <c r="H16" i="26"/>
  <c r="H15" i="26"/>
  <c r="G15" i="26"/>
  <c r="F15" i="26"/>
  <c r="D15" i="26"/>
  <c r="C15" i="26"/>
  <c r="D14" i="26"/>
  <c r="C14" i="26"/>
  <c r="B14" i="26"/>
  <c r="D13" i="26"/>
  <c r="C13" i="26"/>
  <c r="B13" i="26"/>
  <c r="H12" i="26"/>
  <c r="H11" i="26"/>
  <c r="D11" i="26"/>
  <c r="C11" i="26"/>
  <c r="B11" i="26"/>
  <c r="H10" i="26"/>
  <c r="D10" i="26"/>
  <c r="C10" i="26"/>
  <c r="B10" i="26"/>
  <c r="H9" i="26"/>
  <c r="D9" i="26"/>
  <c r="C9" i="26"/>
  <c r="B9" i="26"/>
  <c r="H8" i="26"/>
  <c r="D8" i="26"/>
  <c r="C8" i="26"/>
  <c r="B8" i="26"/>
  <c r="H7" i="26"/>
  <c r="D7" i="26"/>
  <c r="C7" i="26"/>
  <c r="B7" i="26"/>
  <c r="H6" i="26"/>
  <c r="H43" i="25"/>
  <c r="G43" i="25"/>
  <c r="F43" i="25"/>
  <c r="D43" i="25"/>
  <c r="C43" i="25"/>
  <c r="B43" i="25"/>
  <c r="D42" i="25"/>
  <c r="D41" i="25"/>
  <c r="D40" i="25"/>
  <c r="C40" i="25"/>
  <c r="B40" i="25"/>
  <c r="D39" i="25"/>
  <c r="D38" i="25"/>
  <c r="H37" i="25"/>
  <c r="D37" i="25"/>
  <c r="C37" i="25"/>
  <c r="H36" i="25"/>
  <c r="D36" i="25"/>
  <c r="C36" i="25"/>
  <c r="H35" i="25"/>
  <c r="D35" i="25"/>
  <c r="C35" i="25"/>
  <c r="B35" i="25"/>
  <c r="H34" i="25"/>
  <c r="D34" i="25"/>
  <c r="C34" i="25"/>
  <c r="H33" i="25"/>
  <c r="G33" i="25"/>
  <c r="F33" i="25"/>
  <c r="G32" i="25"/>
  <c r="F32" i="25"/>
  <c r="D32" i="25"/>
  <c r="D31" i="25"/>
  <c r="H30" i="25"/>
  <c r="G30" i="25"/>
  <c r="F30" i="25"/>
  <c r="D30" i="25"/>
  <c r="H29" i="25"/>
  <c r="G29" i="25"/>
  <c r="F29" i="25"/>
  <c r="D29" i="25"/>
  <c r="C29" i="25"/>
  <c r="B29" i="25"/>
  <c r="H28" i="25"/>
  <c r="G28" i="25"/>
  <c r="F28" i="25"/>
  <c r="D28" i="25"/>
  <c r="C28" i="25"/>
  <c r="B28" i="25"/>
  <c r="H27" i="25"/>
  <c r="G27" i="25"/>
  <c r="F27" i="25"/>
  <c r="H26" i="25"/>
  <c r="G26" i="25"/>
  <c r="F26" i="25"/>
  <c r="D26" i="25"/>
  <c r="C26" i="25"/>
  <c r="B26" i="25"/>
  <c r="H25" i="25"/>
  <c r="G25" i="25"/>
  <c r="F25" i="25"/>
  <c r="D25" i="25"/>
  <c r="C25" i="25"/>
  <c r="B25" i="25"/>
  <c r="H24" i="25"/>
  <c r="G24" i="25"/>
  <c r="F24" i="25"/>
  <c r="D24" i="25"/>
  <c r="C24" i="25"/>
  <c r="B24" i="25"/>
  <c r="H23" i="25"/>
  <c r="G23" i="25"/>
  <c r="F23" i="25"/>
  <c r="D23" i="25"/>
  <c r="C23" i="25"/>
  <c r="B23" i="25"/>
  <c r="H22" i="25"/>
  <c r="G22" i="25"/>
  <c r="F22" i="25"/>
  <c r="D22" i="25"/>
  <c r="C22" i="25"/>
  <c r="B22" i="25"/>
  <c r="H21" i="25"/>
  <c r="G21" i="25"/>
  <c r="F21" i="25"/>
  <c r="D21" i="25"/>
  <c r="C21" i="25"/>
  <c r="B21" i="25"/>
  <c r="H20" i="25"/>
  <c r="G20" i="25"/>
  <c r="F20" i="25"/>
  <c r="D20" i="25"/>
  <c r="C20" i="25"/>
  <c r="B20" i="25"/>
  <c r="H19" i="25"/>
  <c r="G19" i="25"/>
  <c r="F19" i="25"/>
  <c r="D19" i="25"/>
  <c r="C19" i="25"/>
  <c r="B19" i="25"/>
  <c r="H18" i="25"/>
  <c r="G18" i="25"/>
  <c r="F18" i="25"/>
  <c r="D18" i="25"/>
  <c r="C18" i="25"/>
  <c r="B18" i="25"/>
  <c r="H17" i="25"/>
  <c r="G17" i="25"/>
  <c r="F17" i="25"/>
  <c r="D17" i="25"/>
  <c r="C17" i="25"/>
  <c r="B17" i="25"/>
  <c r="H16" i="25"/>
  <c r="G16" i="25"/>
  <c r="F16" i="25"/>
  <c r="D16" i="25"/>
  <c r="C16" i="25"/>
  <c r="B16" i="25"/>
  <c r="H15" i="25"/>
  <c r="G15" i="25"/>
  <c r="F15" i="25"/>
  <c r="D15" i="25"/>
  <c r="C15" i="25"/>
  <c r="B15" i="25"/>
  <c r="H14" i="25"/>
  <c r="G14" i="25"/>
  <c r="F14" i="25"/>
  <c r="D14" i="25"/>
  <c r="C14" i="25"/>
  <c r="B14" i="25"/>
  <c r="H13" i="25"/>
  <c r="G13" i="25"/>
  <c r="F13" i="25"/>
  <c r="D13" i="25"/>
  <c r="C13" i="25"/>
  <c r="B13" i="25"/>
  <c r="H12" i="25"/>
  <c r="G12" i="25"/>
  <c r="F12" i="25"/>
  <c r="D12" i="25"/>
  <c r="C12" i="25"/>
  <c r="B12" i="25"/>
  <c r="H11" i="25"/>
  <c r="G11" i="25"/>
  <c r="F11" i="25"/>
  <c r="D11" i="25"/>
  <c r="C11" i="25"/>
  <c r="B11" i="25"/>
  <c r="H10" i="25"/>
  <c r="G10" i="25"/>
  <c r="F10" i="25"/>
  <c r="D10" i="25"/>
  <c r="C10" i="25"/>
  <c r="B10" i="25"/>
  <c r="H9" i="25"/>
  <c r="G9" i="25"/>
  <c r="F9" i="25"/>
  <c r="D9" i="25"/>
  <c r="C9" i="25"/>
  <c r="B9" i="25"/>
  <c r="H8" i="25"/>
  <c r="G8" i="25"/>
  <c r="F8" i="25"/>
  <c r="H7" i="25"/>
  <c r="G7" i="25"/>
  <c r="F7" i="25"/>
  <c r="D7" i="25"/>
  <c r="C7" i="25"/>
  <c r="B7" i="25"/>
  <c r="H6" i="25"/>
  <c r="G6" i="25"/>
  <c r="F6" i="25"/>
  <c r="D6" i="25"/>
  <c r="C6" i="25"/>
  <c r="B6" i="25"/>
  <c r="H17" i="24"/>
  <c r="G17" i="24"/>
  <c r="F17" i="24"/>
  <c r="D17" i="24"/>
  <c r="C17" i="24"/>
  <c r="B17" i="24"/>
  <c r="D15" i="24"/>
  <c r="H14" i="24"/>
  <c r="D14" i="24"/>
  <c r="H13" i="24"/>
  <c r="G13" i="24"/>
  <c r="F13" i="24"/>
  <c r="D13" i="24"/>
  <c r="C13" i="24"/>
  <c r="B13" i="24"/>
  <c r="D10" i="24"/>
  <c r="H7" i="24"/>
  <c r="D6" i="24"/>
  <c r="P26" i="23"/>
  <c r="O26" i="23"/>
  <c r="L26" i="23"/>
  <c r="K26" i="23"/>
  <c r="J26" i="23"/>
  <c r="H26" i="23"/>
  <c r="G26" i="23"/>
  <c r="F26" i="23"/>
  <c r="E26" i="23"/>
  <c r="D26" i="23"/>
  <c r="C26" i="23"/>
  <c r="B26" i="23"/>
  <c r="P25" i="23"/>
  <c r="J25" i="23"/>
  <c r="H25" i="23"/>
  <c r="E25" i="23"/>
  <c r="B25" i="23"/>
  <c r="P24" i="23"/>
  <c r="M24" i="23"/>
  <c r="J24" i="23"/>
  <c r="H24" i="23"/>
  <c r="F24" i="23"/>
  <c r="E24" i="23"/>
  <c r="B24" i="23"/>
  <c r="P23" i="23"/>
  <c r="O23" i="23"/>
  <c r="N23" i="23"/>
  <c r="M23" i="23"/>
  <c r="L23" i="23"/>
  <c r="K23" i="23"/>
  <c r="J23" i="23"/>
  <c r="H23" i="23"/>
  <c r="G23" i="23"/>
  <c r="F23" i="23"/>
  <c r="E23" i="23"/>
  <c r="D23" i="23"/>
  <c r="C23" i="23"/>
  <c r="B23" i="23"/>
  <c r="P22" i="23"/>
  <c r="M22" i="23"/>
  <c r="J22" i="23"/>
  <c r="H22" i="23"/>
  <c r="E22" i="23"/>
  <c r="B22" i="23"/>
  <c r="P21" i="23"/>
  <c r="M21" i="23"/>
  <c r="J21" i="23"/>
  <c r="H21" i="23"/>
  <c r="E21" i="23"/>
  <c r="B21" i="23"/>
  <c r="P20" i="23"/>
  <c r="M20" i="23"/>
  <c r="J20" i="23"/>
  <c r="H20" i="23"/>
  <c r="E20" i="23"/>
  <c r="B20" i="23"/>
  <c r="P19" i="23"/>
  <c r="O19" i="23"/>
  <c r="N19" i="23"/>
  <c r="M19" i="23"/>
  <c r="L19" i="23"/>
  <c r="K19" i="23"/>
  <c r="J19" i="23"/>
  <c r="H19" i="23"/>
  <c r="E19" i="23"/>
  <c r="B19" i="23"/>
  <c r="P18" i="23"/>
  <c r="O18" i="23"/>
  <c r="L18" i="23"/>
  <c r="J18" i="23"/>
  <c r="H18" i="23"/>
  <c r="G18" i="23"/>
  <c r="F18" i="23"/>
  <c r="E18" i="23"/>
  <c r="D18" i="23"/>
  <c r="C18" i="23"/>
  <c r="B18" i="23"/>
  <c r="P17" i="23"/>
  <c r="N17" i="23"/>
  <c r="K17" i="23"/>
  <c r="J17" i="23"/>
  <c r="H17" i="23"/>
  <c r="G17" i="23"/>
  <c r="F17" i="23"/>
  <c r="E17" i="23"/>
  <c r="D17" i="23"/>
  <c r="C17" i="23"/>
  <c r="B17" i="23"/>
  <c r="P16" i="23"/>
  <c r="J16" i="23"/>
  <c r="H16" i="23"/>
  <c r="G16" i="23"/>
  <c r="E16" i="23"/>
  <c r="D16" i="23"/>
  <c r="B16" i="23"/>
  <c r="P15" i="23"/>
  <c r="M15" i="23"/>
  <c r="J15" i="23"/>
  <c r="H15" i="23"/>
  <c r="F15" i="23"/>
  <c r="E15" i="23"/>
  <c r="C15" i="23"/>
  <c r="B15" i="23"/>
  <c r="P14" i="23"/>
  <c r="J14" i="23"/>
  <c r="H14" i="23"/>
  <c r="P13" i="23"/>
  <c r="M13" i="23"/>
  <c r="J13" i="23"/>
  <c r="H13" i="23"/>
  <c r="P12" i="23"/>
  <c r="N12" i="23"/>
  <c r="M12" i="23"/>
  <c r="J12" i="23"/>
  <c r="H12" i="23"/>
  <c r="E12" i="23"/>
  <c r="B12" i="23"/>
  <c r="Q11" i="23"/>
  <c r="P11" i="23"/>
  <c r="M11" i="23"/>
  <c r="J11" i="23"/>
  <c r="H11" i="23"/>
  <c r="E11" i="23"/>
  <c r="B11" i="23"/>
  <c r="P10" i="23"/>
  <c r="M10" i="23"/>
  <c r="J10" i="23"/>
  <c r="H10" i="23"/>
  <c r="F10" i="23"/>
  <c r="E10" i="23"/>
  <c r="C10" i="23"/>
  <c r="B10" i="23"/>
  <c r="P9" i="23"/>
  <c r="O9" i="23"/>
  <c r="N9" i="23"/>
  <c r="M9" i="23"/>
  <c r="K9" i="23"/>
  <c r="J9" i="23"/>
  <c r="H9" i="23"/>
  <c r="E9" i="23"/>
  <c r="B9" i="23"/>
  <c r="P8" i="23"/>
  <c r="M8" i="23"/>
  <c r="J8" i="23"/>
  <c r="H8" i="23"/>
  <c r="E8" i="23"/>
  <c r="B8" i="23"/>
  <c r="P7" i="23"/>
  <c r="M7" i="23"/>
  <c r="J7" i="23"/>
  <c r="H7" i="23"/>
  <c r="E7" i="23"/>
  <c r="B7" i="23"/>
  <c r="P47" i="22"/>
  <c r="O47" i="22"/>
  <c r="N47" i="22"/>
  <c r="M47" i="22"/>
  <c r="L47" i="22"/>
  <c r="K47" i="22"/>
  <c r="J47" i="22"/>
  <c r="H47" i="22"/>
  <c r="G47" i="22"/>
  <c r="F47" i="22"/>
  <c r="E47" i="22"/>
  <c r="D47" i="22"/>
  <c r="C47" i="22"/>
  <c r="B47" i="22"/>
  <c r="H46" i="22"/>
  <c r="B46" i="22"/>
  <c r="H45" i="22"/>
  <c r="B45" i="22"/>
  <c r="H44" i="22"/>
  <c r="F44" i="22"/>
  <c r="E44" i="22"/>
  <c r="C44" i="22"/>
  <c r="B44" i="22"/>
  <c r="P43" i="22"/>
  <c r="M43" i="22"/>
  <c r="J43" i="22"/>
  <c r="H43" i="22"/>
  <c r="E43" i="22"/>
  <c r="B43" i="22"/>
  <c r="P42" i="22"/>
  <c r="M42" i="22"/>
  <c r="J42" i="22"/>
  <c r="H42" i="22"/>
  <c r="E42" i="22"/>
  <c r="B42" i="22"/>
  <c r="P41" i="22"/>
  <c r="O41" i="22"/>
  <c r="N41" i="22"/>
  <c r="M41" i="22"/>
  <c r="L41" i="22"/>
  <c r="K41" i="22"/>
  <c r="J41" i="22"/>
  <c r="H41" i="22"/>
  <c r="E41" i="22"/>
  <c r="B41" i="22"/>
  <c r="P40" i="22"/>
  <c r="M40" i="22"/>
  <c r="J40" i="22"/>
  <c r="H40" i="22"/>
  <c r="G40" i="22"/>
  <c r="F40" i="22"/>
  <c r="E40" i="22"/>
  <c r="D40" i="22"/>
  <c r="C40" i="22"/>
  <c r="B40" i="22"/>
  <c r="P39" i="22"/>
  <c r="M39" i="22"/>
  <c r="J39" i="22"/>
  <c r="H39" i="22"/>
  <c r="B39" i="22"/>
  <c r="P38" i="22"/>
  <c r="M38" i="22"/>
  <c r="J38" i="22"/>
  <c r="H38" i="22"/>
  <c r="B38" i="22"/>
  <c r="P37" i="22"/>
  <c r="M37" i="22"/>
  <c r="J37" i="22"/>
  <c r="H37" i="22"/>
  <c r="F37" i="22"/>
  <c r="E37" i="22"/>
  <c r="B37" i="22"/>
  <c r="P36" i="22"/>
  <c r="O36" i="22"/>
  <c r="N36" i="22"/>
  <c r="M36" i="22"/>
  <c r="L36" i="22"/>
  <c r="K36" i="22"/>
  <c r="J36" i="22"/>
  <c r="H36" i="22"/>
  <c r="B36" i="22"/>
  <c r="P35" i="22"/>
  <c r="O35" i="22"/>
  <c r="N35" i="22"/>
  <c r="M35" i="22"/>
  <c r="L35" i="22"/>
  <c r="K35" i="22"/>
  <c r="H35" i="22"/>
  <c r="B35" i="22"/>
  <c r="P34" i="22"/>
  <c r="O34" i="22"/>
  <c r="M34" i="22"/>
  <c r="L34" i="22"/>
  <c r="J34" i="22"/>
  <c r="H34" i="22"/>
  <c r="B34" i="22"/>
  <c r="P33" i="22"/>
  <c r="N33" i="22"/>
  <c r="M33" i="22"/>
  <c r="K33" i="22"/>
  <c r="H33" i="22"/>
  <c r="B33" i="22"/>
  <c r="H32" i="22"/>
  <c r="F32" i="22"/>
  <c r="E32" i="22"/>
  <c r="D32" i="22"/>
  <c r="C32" i="22"/>
  <c r="B32" i="22"/>
  <c r="P31" i="22"/>
  <c r="M31" i="22"/>
  <c r="J31" i="22"/>
  <c r="H31" i="22"/>
  <c r="G31" i="22"/>
  <c r="F31" i="22"/>
  <c r="E31" i="22"/>
  <c r="D31" i="22"/>
  <c r="C31" i="22"/>
  <c r="B31" i="22"/>
  <c r="P30" i="22"/>
  <c r="M30" i="22"/>
  <c r="J30" i="22"/>
  <c r="H30" i="22"/>
  <c r="G30" i="22"/>
  <c r="E30" i="22"/>
  <c r="D30" i="22"/>
  <c r="B30" i="22"/>
  <c r="V29" i="22"/>
  <c r="P29" i="22"/>
  <c r="M29" i="22"/>
  <c r="J29" i="22"/>
  <c r="H29" i="22"/>
  <c r="F29" i="22"/>
  <c r="E29" i="22"/>
  <c r="C29" i="22"/>
  <c r="B29" i="22"/>
  <c r="P28" i="22"/>
  <c r="N28" i="22"/>
  <c r="M28" i="22"/>
  <c r="J28" i="22"/>
  <c r="P27" i="22"/>
  <c r="M27" i="22"/>
  <c r="J27" i="22"/>
  <c r="H27" i="22"/>
  <c r="F27" i="22"/>
  <c r="P26" i="22"/>
  <c r="O26" i="22"/>
  <c r="M26" i="22"/>
  <c r="J26" i="22"/>
  <c r="H26" i="22"/>
  <c r="F26" i="22"/>
  <c r="P25" i="22"/>
  <c r="M25" i="22"/>
  <c r="J25" i="22"/>
  <c r="H25" i="22"/>
  <c r="F25" i="22"/>
  <c r="P24" i="22"/>
  <c r="O24" i="22"/>
  <c r="N24" i="22"/>
  <c r="M24" i="22"/>
  <c r="J24" i="22"/>
  <c r="H24" i="22"/>
  <c r="F24" i="22"/>
  <c r="P23" i="22"/>
  <c r="M23" i="22"/>
  <c r="J23" i="22"/>
  <c r="H23" i="22"/>
  <c r="F23" i="22"/>
  <c r="P22" i="22"/>
  <c r="M22" i="22"/>
  <c r="J22" i="22"/>
  <c r="H22" i="22"/>
  <c r="F22" i="22"/>
  <c r="C22" i="22"/>
  <c r="P21" i="22"/>
  <c r="M21" i="22"/>
  <c r="J21" i="22"/>
  <c r="H21" i="22"/>
  <c r="G21" i="22"/>
  <c r="F21" i="22"/>
  <c r="E21" i="22"/>
  <c r="D21" i="22"/>
  <c r="C21" i="22"/>
  <c r="B21" i="22"/>
  <c r="P20" i="22"/>
  <c r="M20" i="22"/>
  <c r="J20" i="22"/>
  <c r="H20" i="22"/>
  <c r="P19" i="22"/>
  <c r="M19" i="22"/>
  <c r="J19" i="22"/>
  <c r="H19" i="22"/>
  <c r="P18" i="22"/>
  <c r="M18" i="22"/>
  <c r="J18" i="22"/>
  <c r="H18" i="22"/>
  <c r="P17" i="22"/>
  <c r="O17" i="22"/>
  <c r="N17" i="22"/>
  <c r="M17" i="22"/>
  <c r="J17" i="22"/>
  <c r="H17" i="22"/>
  <c r="P16" i="22"/>
  <c r="O16" i="22"/>
  <c r="N16" i="22"/>
  <c r="M16" i="22"/>
  <c r="J16" i="22"/>
  <c r="H16" i="22"/>
  <c r="P15" i="22"/>
  <c r="O15" i="22"/>
  <c r="N15" i="22"/>
  <c r="M15" i="22"/>
  <c r="J15" i="22"/>
  <c r="H15" i="22"/>
  <c r="P14" i="22"/>
  <c r="N14" i="22"/>
  <c r="M14" i="22"/>
  <c r="J14" i="22"/>
  <c r="H14" i="22"/>
  <c r="P13" i="22"/>
  <c r="O13" i="22"/>
  <c r="M13" i="22"/>
  <c r="J13" i="22"/>
  <c r="H13" i="22"/>
  <c r="P12" i="22"/>
  <c r="O12" i="22"/>
  <c r="M12" i="22"/>
  <c r="J12" i="22"/>
  <c r="H12" i="22"/>
  <c r="P11" i="22"/>
  <c r="N11" i="22"/>
  <c r="M11" i="22"/>
  <c r="J11" i="22"/>
  <c r="H11" i="22"/>
  <c r="P10" i="22"/>
  <c r="N10" i="22"/>
  <c r="M10" i="22"/>
  <c r="J10" i="22"/>
  <c r="H10" i="22"/>
  <c r="P9" i="22"/>
  <c r="M9" i="22"/>
  <c r="J9" i="22"/>
  <c r="H9" i="22"/>
  <c r="P8" i="22"/>
  <c r="M8" i="22"/>
  <c r="J8" i="22"/>
  <c r="H8" i="22"/>
  <c r="P7" i="22"/>
  <c r="O7" i="22"/>
  <c r="M7" i="22"/>
  <c r="J7" i="22"/>
  <c r="H7" i="22"/>
  <c r="F7" i="22"/>
  <c r="E7" i="22"/>
  <c r="C7" i="22"/>
  <c r="B7" i="22"/>
</calcChain>
</file>

<file path=xl/comments1.xml><?xml version="1.0" encoding="utf-8"?>
<comments xmlns="http://schemas.openxmlformats.org/spreadsheetml/2006/main">
  <authors>
    <author>熊钦松</author>
  </authors>
  <commentList>
    <comment ref="N10" authorId="0">
      <text>
        <r>
          <rPr>
            <b/>
            <sz val="9"/>
            <rFont val="宋体"/>
            <family val="3"/>
            <charset val="134"/>
          </rPr>
          <t>熊钦松:</t>
        </r>
        <r>
          <rPr>
            <sz val="9"/>
            <rFont val="宋体"/>
            <family val="3"/>
            <charset val="134"/>
          </rPr>
          <t xml:space="preserve">
2500w</t>
        </r>
      </text>
    </comment>
    <comment ref="N11" authorId="0">
      <text>
        <r>
          <rPr>
            <sz val="9"/>
            <rFont val="宋体"/>
            <family val="3"/>
            <charset val="134"/>
          </rPr>
          <t>4200</t>
        </r>
      </text>
    </comment>
    <comment ref="N14" authorId="0">
      <text>
        <r>
          <rPr>
            <b/>
            <sz val="9"/>
            <rFont val="宋体"/>
            <family val="3"/>
            <charset val="134"/>
          </rPr>
          <t>20000万</t>
        </r>
      </text>
    </comment>
    <comment ref="N15" authorId="0">
      <text>
        <r>
          <rPr>
            <sz val="9"/>
            <rFont val="宋体"/>
            <family val="3"/>
            <charset val="134"/>
          </rPr>
          <t>5000万</t>
        </r>
      </text>
    </comment>
    <comment ref="N16" authorId="0">
      <text>
        <r>
          <rPr>
            <sz val="9"/>
            <rFont val="宋体"/>
            <family val="3"/>
            <charset val="134"/>
          </rPr>
          <t>3000w
229科目4000</t>
        </r>
      </text>
    </comment>
    <comment ref="N17" authorId="0">
      <text>
        <r>
          <rPr>
            <b/>
            <sz val="9"/>
            <rFont val="宋体"/>
            <family val="3"/>
            <charset val="134"/>
          </rPr>
          <t>熊钦松:</t>
        </r>
        <r>
          <rPr>
            <sz val="9"/>
            <rFont val="宋体"/>
            <family val="3"/>
            <charset val="134"/>
          </rPr>
          <t xml:space="preserve">
223科目5130万，
10000万
229科目1000万
</t>
        </r>
      </text>
    </comment>
    <comment ref="N18" authorId="0">
      <text>
        <r>
          <rPr>
            <b/>
            <sz val="9"/>
            <rFont val="宋体"/>
            <family val="3"/>
            <charset val="134"/>
          </rPr>
          <t>熊钦松:</t>
        </r>
        <r>
          <rPr>
            <sz val="9"/>
            <rFont val="宋体"/>
            <family val="3"/>
            <charset val="134"/>
          </rPr>
          <t xml:space="preserve">
含新增债券30000万</t>
        </r>
      </text>
    </comment>
    <comment ref="N24" authorId="0">
      <text>
        <r>
          <rPr>
            <sz val="9"/>
            <rFont val="宋体"/>
            <family val="3"/>
            <charset val="134"/>
          </rPr>
          <t xml:space="preserve">5623w、
229科目3000w
</t>
        </r>
      </text>
    </comment>
    <comment ref="N28" authorId="0">
      <text>
        <r>
          <rPr>
            <b/>
            <sz val="9"/>
            <rFont val="宋体"/>
            <family val="3"/>
            <charset val="134"/>
          </rPr>
          <t>熊钦松：
含</t>
        </r>
        <r>
          <rPr>
            <sz val="9"/>
            <rFont val="宋体"/>
            <family val="3"/>
            <charset val="134"/>
          </rPr>
          <t>綦能电铝12000+654，
调出1000万到农林水、4000万到城乡社区、
3000万到住房保障</t>
        </r>
      </text>
    </comment>
  </commentList>
</comments>
</file>

<file path=xl/comments2.xml><?xml version="1.0" encoding="utf-8"?>
<comments xmlns="http://schemas.openxmlformats.org/spreadsheetml/2006/main">
  <authors>
    <author>熊钦松</author>
  </authors>
  <commentList>
    <comment ref="N12" authorId="0">
      <text>
        <r>
          <rPr>
            <b/>
            <sz val="9"/>
            <rFont val="宋体"/>
            <family val="3"/>
            <charset val="134"/>
          </rPr>
          <t>熊钦松:</t>
        </r>
        <r>
          <rPr>
            <sz val="9"/>
            <rFont val="宋体"/>
            <family val="3"/>
            <charset val="134"/>
          </rPr>
          <t xml:space="preserve">
6个亿为专项债，其中2.5亿调到城乡社区</t>
        </r>
      </text>
    </comment>
  </commentList>
</comments>
</file>

<file path=xl/sharedStrings.xml><?xml version="1.0" encoding="utf-8"?>
<sst xmlns="http://schemas.openxmlformats.org/spreadsheetml/2006/main" count="489" uniqueCount="322">
  <si>
    <t>附件</t>
  </si>
  <si>
    <t>制表：綦江区财政局</t>
  </si>
  <si>
    <t>单位：万元</t>
  </si>
  <si>
    <t>预算收入</t>
  </si>
  <si>
    <t>预算支出</t>
  </si>
  <si>
    <t>项目</t>
  </si>
  <si>
    <r>
      <t>2021</t>
    </r>
    <r>
      <rPr>
        <sz val="10"/>
        <color indexed="8"/>
        <rFont val="方正黑体_GBK"/>
        <family val="4"/>
        <charset val="134"/>
      </rPr>
      <t>年　　　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方正黑体_GBK"/>
        <family val="4"/>
        <charset val="134"/>
      </rPr>
      <t>　预算草案</t>
    </r>
  </si>
  <si>
    <r>
      <t>2021</t>
    </r>
    <r>
      <rPr>
        <sz val="10"/>
        <color indexed="8"/>
        <rFont val="方正黑体_GBK"/>
        <family val="4"/>
        <charset val="134"/>
      </rPr>
      <t>年预算数</t>
    </r>
  </si>
  <si>
    <r>
      <t>2021</t>
    </r>
    <r>
      <rPr>
        <sz val="10"/>
        <color indexed="8"/>
        <rFont val="方正黑体_GBK"/>
        <family val="4"/>
        <charset val="134"/>
      </rPr>
      <t>年　　　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方正黑体_GBK"/>
        <family val="4"/>
        <charset val="134"/>
      </rPr>
      <t>　调整预算</t>
    </r>
  </si>
  <si>
    <r>
      <t>2021</t>
    </r>
    <r>
      <rPr>
        <sz val="10"/>
        <color indexed="8"/>
        <rFont val="方正黑体_GBK"/>
        <family val="4"/>
        <charset val="134"/>
      </rPr>
      <t>年调整预算</t>
    </r>
  </si>
  <si>
    <t>调整额</t>
  </si>
  <si>
    <r>
      <t>2021</t>
    </r>
    <r>
      <rPr>
        <sz val="10"/>
        <color rgb="FF000000"/>
        <rFont val="方正黑体_GBK"/>
        <family val="4"/>
        <charset val="134"/>
      </rPr>
      <t>年</t>
    </r>
    <r>
      <rPr>
        <sz val="10"/>
        <color rgb="FF000000"/>
        <rFont val="Times New Roman"/>
        <family val="1"/>
      </rPr>
      <t xml:space="preserve">           
 </t>
    </r>
    <r>
      <rPr>
        <sz val="10"/>
        <color rgb="FF000000"/>
        <rFont val="方正黑体_GBK"/>
        <family val="4"/>
        <charset val="134"/>
      </rPr>
      <t>预算草案</t>
    </r>
  </si>
  <si>
    <r>
      <t>2021</t>
    </r>
    <r>
      <rPr>
        <sz val="10"/>
        <color rgb="FF000000"/>
        <rFont val="方正黑体_GBK"/>
        <family val="4"/>
        <charset val="134"/>
      </rPr>
      <t>年</t>
    </r>
    <r>
      <rPr>
        <sz val="10"/>
        <color rgb="FF000000"/>
        <rFont val="Times New Roman"/>
        <family val="1"/>
      </rPr>
      <t xml:space="preserve">            
</t>
    </r>
    <r>
      <rPr>
        <sz val="10"/>
        <color rgb="FF000000"/>
        <rFont val="方正黑体_GBK"/>
        <family val="4"/>
        <charset val="134"/>
      </rPr>
      <t>调整预算</t>
    </r>
  </si>
  <si>
    <t>区本级</t>
  </si>
  <si>
    <t>街镇级</t>
  </si>
  <si>
    <r>
      <rPr>
        <sz val="10"/>
        <rFont val="宋体"/>
        <family val="3"/>
        <charset val="134"/>
      </rPr>
      <t>区级</t>
    </r>
  </si>
  <si>
    <r>
      <rPr>
        <sz val="10"/>
        <rFont val="宋体"/>
        <family val="3"/>
        <charset val="134"/>
      </rPr>
      <t>街镇</t>
    </r>
  </si>
  <si>
    <r>
      <t xml:space="preserve">101 </t>
    </r>
    <r>
      <rPr>
        <sz val="10"/>
        <rFont val="方正仿宋_GBK"/>
        <family val="4"/>
        <charset val="134"/>
      </rPr>
      <t>税收收入</t>
    </r>
  </si>
  <si>
    <r>
      <t xml:space="preserve">201 </t>
    </r>
    <r>
      <rPr>
        <sz val="10"/>
        <rFont val="方正仿宋_GBK"/>
        <family val="4"/>
        <charset val="134"/>
      </rPr>
      <t>一般公共服务</t>
    </r>
  </si>
  <si>
    <t>201</t>
  </si>
  <si>
    <r>
      <t xml:space="preserve">   10101 </t>
    </r>
    <r>
      <rPr>
        <sz val="10"/>
        <rFont val="方正仿宋_GBK"/>
        <family val="4"/>
        <charset val="134"/>
      </rPr>
      <t>增值税</t>
    </r>
  </si>
  <si>
    <r>
      <t xml:space="preserve">203 </t>
    </r>
    <r>
      <rPr>
        <sz val="10"/>
        <rFont val="方正仿宋_GBK"/>
        <family val="4"/>
        <charset val="134"/>
      </rPr>
      <t>国防</t>
    </r>
  </si>
  <si>
    <t>203</t>
  </si>
  <si>
    <r>
      <t xml:space="preserve">   10103 </t>
    </r>
    <r>
      <rPr>
        <sz val="10"/>
        <rFont val="方正仿宋_GBK"/>
        <family val="4"/>
        <charset val="134"/>
      </rPr>
      <t>其他税收</t>
    </r>
  </si>
  <si>
    <r>
      <t xml:space="preserve">204 </t>
    </r>
    <r>
      <rPr>
        <sz val="10"/>
        <rFont val="方正仿宋_GBK"/>
        <family val="4"/>
        <charset val="134"/>
      </rPr>
      <t>公共安全</t>
    </r>
  </si>
  <si>
    <t>204</t>
  </si>
  <si>
    <r>
      <t xml:space="preserve">   10104 </t>
    </r>
    <r>
      <rPr>
        <sz val="10"/>
        <rFont val="方正仿宋_GBK"/>
        <family val="4"/>
        <charset val="134"/>
      </rPr>
      <t>企业所得税</t>
    </r>
  </si>
  <si>
    <r>
      <t xml:space="preserve">205 </t>
    </r>
    <r>
      <rPr>
        <sz val="10"/>
        <rFont val="方正仿宋_GBK"/>
        <family val="4"/>
        <charset val="134"/>
      </rPr>
      <t>教育</t>
    </r>
  </si>
  <si>
    <t>205</t>
  </si>
  <si>
    <r>
      <t xml:space="preserve">   10106 </t>
    </r>
    <r>
      <rPr>
        <sz val="10"/>
        <rFont val="方正仿宋_GBK"/>
        <family val="4"/>
        <charset val="134"/>
      </rPr>
      <t>个人所得税</t>
    </r>
  </si>
  <si>
    <r>
      <t xml:space="preserve">206 </t>
    </r>
    <r>
      <rPr>
        <sz val="10"/>
        <rFont val="方正仿宋_GBK"/>
        <family val="4"/>
        <charset val="134"/>
      </rPr>
      <t>科学技术</t>
    </r>
  </si>
  <si>
    <t>206</t>
  </si>
  <si>
    <r>
      <t xml:space="preserve">   10107 </t>
    </r>
    <r>
      <rPr>
        <sz val="10"/>
        <rFont val="方正仿宋_GBK"/>
        <family val="4"/>
        <charset val="134"/>
      </rPr>
      <t>资源税</t>
    </r>
  </si>
  <si>
    <r>
      <t xml:space="preserve">207 </t>
    </r>
    <r>
      <rPr>
        <sz val="10"/>
        <rFont val="方正仿宋_GBK"/>
        <family val="4"/>
        <charset val="134"/>
      </rPr>
      <t>文化体育与传媒</t>
    </r>
  </si>
  <si>
    <t>207</t>
  </si>
  <si>
    <r>
      <t xml:space="preserve">   10109 </t>
    </r>
    <r>
      <rPr>
        <sz val="10"/>
        <rFont val="方正仿宋_GBK"/>
        <family val="4"/>
        <charset val="134"/>
      </rPr>
      <t>城市维护建设税</t>
    </r>
  </si>
  <si>
    <r>
      <t xml:space="preserve">208 </t>
    </r>
    <r>
      <rPr>
        <sz val="10"/>
        <rFont val="方正仿宋_GBK"/>
        <family val="4"/>
        <charset val="134"/>
      </rPr>
      <t>社会保障和就业</t>
    </r>
  </si>
  <si>
    <t>208</t>
  </si>
  <si>
    <r>
      <t xml:space="preserve">   10110 </t>
    </r>
    <r>
      <rPr>
        <sz val="10"/>
        <rFont val="方正仿宋_GBK"/>
        <family val="4"/>
        <charset val="134"/>
      </rPr>
      <t>房产税</t>
    </r>
  </si>
  <si>
    <r>
      <t xml:space="preserve">210 </t>
    </r>
    <r>
      <rPr>
        <sz val="10"/>
        <rFont val="方正仿宋_GBK"/>
        <family val="4"/>
        <charset val="134"/>
      </rPr>
      <t>卫生健康支出</t>
    </r>
  </si>
  <si>
    <t>210</t>
  </si>
  <si>
    <r>
      <t xml:space="preserve">   10111 </t>
    </r>
    <r>
      <rPr>
        <sz val="10"/>
        <rFont val="方正仿宋_GBK"/>
        <family val="4"/>
        <charset val="134"/>
      </rPr>
      <t>印花税</t>
    </r>
  </si>
  <si>
    <r>
      <t xml:space="preserve">211 </t>
    </r>
    <r>
      <rPr>
        <sz val="10"/>
        <rFont val="方正仿宋_GBK"/>
        <family val="4"/>
        <charset val="134"/>
      </rPr>
      <t>节能环保</t>
    </r>
  </si>
  <si>
    <t>211</t>
  </si>
  <si>
    <r>
      <t xml:space="preserve">   10112 </t>
    </r>
    <r>
      <rPr>
        <sz val="10"/>
        <rFont val="方正仿宋_GBK"/>
        <family val="4"/>
        <charset val="134"/>
      </rPr>
      <t>城镇土地使用税</t>
    </r>
  </si>
  <si>
    <r>
      <t xml:space="preserve">212 </t>
    </r>
    <r>
      <rPr>
        <sz val="10"/>
        <rFont val="方正仿宋_GBK"/>
        <family val="4"/>
        <charset val="134"/>
      </rPr>
      <t>城乡社区</t>
    </r>
  </si>
  <si>
    <t>212</t>
  </si>
  <si>
    <r>
      <t xml:space="preserve">   10113 </t>
    </r>
    <r>
      <rPr>
        <sz val="10"/>
        <rFont val="方正仿宋_GBK"/>
        <family val="4"/>
        <charset val="134"/>
      </rPr>
      <t>土地增值税</t>
    </r>
  </si>
  <si>
    <r>
      <t xml:space="preserve">213 </t>
    </r>
    <r>
      <rPr>
        <sz val="10"/>
        <rFont val="方正仿宋_GBK"/>
        <family val="4"/>
        <charset val="134"/>
      </rPr>
      <t>农林水</t>
    </r>
  </si>
  <si>
    <t>213</t>
  </si>
  <si>
    <r>
      <t xml:space="preserve">   10118 </t>
    </r>
    <r>
      <rPr>
        <sz val="10"/>
        <rFont val="方正仿宋_GBK"/>
        <family val="4"/>
        <charset val="134"/>
      </rPr>
      <t>耕地占用税</t>
    </r>
  </si>
  <si>
    <r>
      <t xml:space="preserve">214 </t>
    </r>
    <r>
      <rPr>
        <sz val="10"/>
        <rFont val="方正仿宋_GBK"/>
        <family val="4"/>
        <charset val="134"/>
      </rPr>
      <t>交通运输</t>
    </r>
  </si>
  <si>
    <t>214</t>
  </si>
  <si>
    <r>
      <t xml:space="preserve">   10119 </t>
    </r>
    <r>
      <rPr>
        <sz val="10"/>
        <rFont val="方正仿宋_GBK"/>
        <family val="4"/>
        <charset val="134"/>
      </rPr>
      <t>契税</t>
    </r>
  </si>
  <si>
    <r>
      <t xml:space="preserve">215 </t>
    </r>
    <r>
      <rPr>
        <sz val="10"/>
        <rFont val="方正仿宋_GBK"/>
        <family val="4"/>
        <charset val="134"/>
      </rPr>
      <t>资源勘探信息等</t>
    </r>
  </si>
  <si>
    <t>215</t>
  </si>
  <si>
    <r>
      <t xml:space="preserve">   11121 </t>
    </r>
    <r>
      <rPr>
        <sz val="10"/>
        <rFont val="方正仿宋_GBK"/>
        <family val="4"/>
        <charset val="134"/>
      </rPr>
      <t>环保税</t>
    </r>
  </si>
  <si>
    <r>
      <t xml:space="preserve">216 </t>
    </r>
    <r>
      <rPr>
        <sz val="10"/>
        <rFont val="方正仿宋_GBK"/>
        <family val="4"/>
        <charset val="134"/>
      </rPr>
      <t>商业服务业等</t>
    </r>
  </si>
  <si>
    <t>216</t>
  </si>
  <si>
    <r>
      <t xml:space="preserve">103 </t>
    </r>
    <r>
      <rPr>
        <sz val="10"/>
        <rFont val="方正仿宋_GBK"/>
        <family val="4"/>
        <charset val="134"/>
      </rPr>
      <t>非税收入</t>
    </r>
  </si>
  <si>
    <r>
      <t xml:space="preserve">217 </t>
    </r>
    <r>
      <rPr>
        <sz val="10"/>
        <rFont val="方正仿宋_GBK"/>
        <family val="4"/>
        <charset val="134"/>
      </rPr>
      <t>金融支出</t>
    </r>
  </si>
  <si>
    <t>217</t>
  </si>
  <si>
    <r>
      <t xml:space="preserve">   10302 </t>
    </r>
    <r>
      <rPr>
        <sz val="10"/>
        <rFont val="方正仿宋_GBK"/>
        <family val="4"/>
        <charset val="134"/>
      </rPr>
      <t>专项收入</t>
    </r>
  </si>
  <si>
    <r>
      <t xml:space="preserve">219 </t>
    </r>
    <r>
      <rPr>
        <sz val="10"/>
        <rFont val="方正仿宋_GBK"/>
        <family val="4"/>
        <charset val="134"/>
      </rPr>
      <t>援助其他地区</t>
    </r>
  </si>
  <si>
    <r>
      <t xml:space="preserve">   10304 </t>
    </r>
    <r>
      <rPr>
        <sz val="10"/>
        <rFont val="方正仿宋_GBK"/>
        <family val="4"/>
        <charset val="134"/>
      </rPr>
      <t>行政事业性收费</t>
    </r>
  </si>
  <si>
    <r>
      <t xml:space="preserve">220 </t>
    </r>
    <r>
      <rPr>
        <sz val="10"/>
        <rFont val="方正仿宋_GBK"/>
        <family val="4"/>
        <charset val="134"/>
      </rPr>
      <t>自然资源海洋气象等</t>
    </r>
  </si>
  <si>
    <t>220</t>
  </si>
  <si>
    <r>
      <t xml:space="preserve">   10305 </t>
    </r>
    <r>
      <rPr>
        <sz val="10"/>
        <rFont val="方正仿宋_GBK"/>
        <family val="4"/>
        <charset val="134"/>
      </rPr>
      <t>罚没收入</t>
    </r>
  </si>
  <si>
    <r>
      <t xml:space="preserve">221 </t>
    </r>
    <r>
      <rPr>
        <sz val="10"/>
        <rFont val="方正仿宋_GBK"/>
        <family val="4"/>
        <charset val="134"/>
      </rPr>
      <t>住房保障</t>
    </r>
  </si>
  <si>
    <t>221</t>
  </si>
  <si>
    <r>
      <t xml:space="preserve">   10307 </t>
    </r>
    <r>
      <rPr>
        <sz val="10"/>
        <rFont val="方正仿宋_GBK"/>
        <family val="4"/>
        <charset val="134"/>
      </rPr>
      <t>国有资产有偿使用收入</t>
    </r>
  </si>
  <si>
    <r>
      <t xml:space="preserve">222 </t>
    </r>
    <r>
      <rPr>
        <sz val="10"/>
        <rFont val="方正仿宋_GBK"/>
        <family val="4"/>
        <charset val="134"/>
      </rPr>
      <t>粮油物资储备</t>
    </r>
  </si>
  <si>
    <t>222</t>
  </si>
  <si>
    <r>
      <t xml:space="preserve">   10308 </t>
    </r>
    <r>
      <rPr>
        <sz val="10"/>
        <rFont val="方正仿宋_GBK"/>
        <family val="4"/>
        <charset val="134"/>
      </rPr>
      <t>捐赠收入</t>
    </r>
  </si>
  <si>
    <r>
      <t xml:space="preserve">224 </t>
    </r>
    <r>
      <rPr>
        <sz val="10"/>
        <rFont val="方正仿宋_GBK"/>
        <family val="4"/>
        <charset val="134"/>
      </rPr>
      <t>灾害防治及应急管理支出</t>
    </r>
  </si>
  <si>
    <t>223</t>
  </si>
  <si>
    <t>224</t>
  </si>
  <si>
    <r>
      <t xml:space="preserve">   10399 </t>
    </r>
    <r>
      <rPr>
        <sz val="10"/>
        <rFont val="方正仿宋_GBK"/>
        <family val="4"/>
        <charset val="134"/>
      </rPr>
      <t>其他收入</t>
    </r>
  </si>
  <si>
    <r>
      <t xml:space="preserve">227 </t>
    </r>
    <r>
      <rPr>
        <sz val="10"/>
        <rFont val="方正仿宋_GBK"/>
        <family val="4"/>
        <charset val="134"/>
      </rPr>
      <t>预备费</t>
    </r>
  </si>
  <si>
    <r>
      <t xml:space="preserve">229 </t>
    </r>
    <r>
      <rPr>
        <sz val="10"/>
        <rFont val="方正仿宋_GBK"/>
        <family val="4"/>
        <charset val="134"/>
      </rPr>
      <t>其他支出</t>
    </r>
  </si>
  <si>
    <t>229</t>
  </si>
  <si>
    <r>
      <rPr>
        <sz val="10"/>
        <rFont val="方正仿宋_GBK"/>
        <family val="4"/>
        <charset val="134"/>
      </rPr>
      <t>其中：区本级收入</t>
    </r>
  </si>
  <si>
    <r>
      <t xml:space="preserve">231 </t>
    </r>
    <r>
      <rPr>
        <sz val="10"/>
        <rFont val="方正仿宋_GBK"/>
        <family val="4"/>
        <charset val="134"/>
      </rPr>
      <t>债务还本支出</t>
    </r>
  </si>
  <si>
    <t>　　　街镇级收入</t>
  </si>
  <si>
    <r>
      <t xml:space="preserve">232 </t>
    </r>
    <r>
      <rPr>
        <sz val="10"/>
        <rFont val="方正仿宋_GBK"/>
        <family val="4"/>
        <charset val="134"/>
      </rPr>
      <t>债务付息</t>
    </r>
  </si>
  <si>
    <r>
      <rPr>
        <b/>
        <sz val="10"/>
        <rFont val="方正仿宋_GBK"/>
        <family val="4"/>
        <charset val="134"/>
      </rPr>
      <t>收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入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计</t>
    </r>
  </si>
  <si>
    <r>
      <t xml:space="preserve">233 </t>
    </r>
    <r>
      <rPr>
        <sz val="10"/>
        <rFont val="方正仿宋_GBK"/>
        <family val="4"/>
        <charset val="134"/>
      </rPr>
      <t>债务发行费用</t>
    </r>
  </si>
  <si>
    <r>
      <rPr>
        <sz val="10"/>
        <rFont val="方正仿宋_GBK"/>
        <family val="4"/>
        <charset val="134"/>
      </rPr>
      <t>一、上级补助收入</t>
    </r>
  </si>
  <si>
    <r>
      <rPr>
        <sz val="10"/>
        <rFont val="宋体"/>
        <family val="3"/>
        <charset val="134"/>
      </rPr>
      <t>卫生</t>
    </r>
  </si>
  <si>
    <t>　　返还性收入</t>
  </si>
  <si>
    <r>
      <rPr>
        <sz val="10"/>
        <rFont val="方正仿宋_GBK"/>
        <family val="4"/>
        <charset val="134"/>
      </rPr>
      <t>其中：区本级支出</t>
    </r>
  </si>
  <si>
    <r>
      <rPr>
        <sz val="10"/>
        <rFont val="宋体"/>
        <family val="3"/>
        <charset val="134"/>
      </rPr>
      <t>农林水</t>
    </r>
  </si>
  <si>
    <t>　　一般性转移支付收入</t>
  </si>
  <si>
    <t>　　街镇级支出</t>
  </si>
  <si>
    <r>
      <rPr>
        <sz val="10"/>
        <rFont val="宋体"/>
        <family val="3"/>
        <charset val="134"/>
      </rPr>
      <t>科技</t>
    </r>
  </si>
  <si>
    <t>　　专项转移支付收入</t>
  </si>
  <si>
    <r>
      <rPr>
        <b/>
        <sz val="10"/>
        <rFont val="方正仿宋_GBK"/>
        <family val="4"/>
        <charset val="134"/>
      </rP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计</t>
    </r>
  </si>
  <si>
    <r>
      <rPr>
        <sz val="10"/>
        <rFont val="宋体"/>
        <family val="3"/>
        <charset val="134"/>
      </rPr>
      <t>节能环保</t>
    </r>
  </si>
  <si>
    <t>　　特殊转移支付收入</t>
  </si>
  <si>
    <r>
      <rPr>
        <sz val="10"/>
        <rFont val="方正仿宋_GBK"/>
        <family val="4"/>
        <charset val="134"/>
      </rPr>
      <t>一、上解上级支出</t>
    </r>
  </si>
  <si>
    <r>
      <rPr>
        <sz val="10"/>
        <rFont val="宋体"/>
        <family val="3"/>
        <charset val="134"/>
      </rPr>
      <t>教育</t>
    </r>
  </si>
  <si>
    <r>
      <rPr>
        <sz val="10"/>
        <rFont val="方正仿宋_GBK"/>
        <family val="4"/>
        <charset val="134"/>
      </rPr>
      <t>二、债券转贷收入</t>
    </r>
  </si>
  <si>
    <t>　　体制上解</t>
  </si>
  <si>
    <r>
      <rPr>
        <sz val="10"/>
        <rFont val="宋体"/>
        <family val="3"/>
        <charset val="134"/>
      </rPr>
      <t>城乡社区</t>
    </r>
  </si>
  <si>
    <t>　　一般债券转贷收入</t>
  </si>
  <si>
    <t>　　专项上解</t>
  </si>
  <si>
    <r>
      <rPr>
        <sz val="10"/>
        <rFont val="宋体"/>
        <family val="3"/>
        <charset val="134"/>
      </rPr>
      <t>住房保障</t>
    </r>
  </si>
  <si>
    <t>　　新增债券收入</t>
  </si>
  <si>
    <r>
      <rPr>
        <sz val="10"/>
        <rFont val="方正仿宋_GBK"/>
        <family val="4"/>
        <charset val="134"/>
      </rPr>
      <t>二、债务还本支出</t>
    </r>
  </si>
  <si>
    <r>
      <rPr>
        <sz val="10"/>
        <rFont val="方正仿宋_GBK"/>
        <family val="4"/>
        <charset val="134"/>
      </rPr>
      <t>三、上年结转结余</t>
    </r>
  </si>
  <si>
    <r>
      <rPr>
        <sz val="10"/>
        <rFont val="方正仿宋_GBK"/>
        <family val="4"/>
        <charset val="134"/>
      </rPr>
      <t>三、补充预算稳定调节基金</t>
    </r>
  </si>
  <si>
    <r>
      <t xml:space="preserve">    </t>
    </r>
    <r>
      <rPr>
        <sz val="10"/>
        <rFont val="方正书宋_GBK"/>
        <family val="4"/>
        <charset val="134"/>
      </rPr>
      <t>　</t>
    </r>
    <r>
      <rPr>
        <sz val="10"/>
        <rFont val="方正仿宋_GBK"/>
        <family val="4"/>
        <charset val="134"/>
      </rPr>
      <t>其中：区本级</t>
    </r>
  </si>
  <si>
    <r>
      <rPr>
        <sz val="10"/>
        <rFont val="方正仿宋_GBK"/>
        <family val="4"/>
        <charset val="134"/>
      </rPr>
      <t>四、当年结转结余</t>
    </r>
  </si>
  <si>
    <r>
      <t xml:space="preserve">        </t>
    </r>
    <r>
      <rPr>
        <sz val="10"/>
        <rFont val="方正仿宋_GBK"/>
        <family val="4"/>
        <charset val="134"/>
      </rPr>
      <t>街镇级</t>
    </r>
  </si>
  <si>
    <t>　　其中：区本级</t>
  </si>
  <si>
    <r>
      <rPr>
        <sz val="10"/>
        <rFont val="方正仿宋_GBK"/>
        <family val="4"/>
        <charset val="134"/>
      </rPr>
      <t>四、预算稳定调节基金</t>
    </r>
  </si>
  <si>
    <t>　　街镇级</t>
  </si>
  <si>
    <r>
      <rPr>
        <sz val="10"/>
        <rFont val="方正仿宋_GBK"/>
        <family val="4"/>
        <charset val="134"/>
      </rPr>
      <t>五、调入资金</t>
    </r>
  </si>
  <si>
    <r>
      <t xml:space="preserve">    </t>
    </r>
    <r>
      <rPr>
        <sz val="10"/>
        <rFont val="方正书宋_GBK"/>
        <family val="4"/>
        <charset val="134"/>
      </rPr>
      <t>　</t>
    </r>
    <r>
      <rPr>
        <sz val="10"/>
        <rFont val="方正仿宋_GBK"/>
        <family val="4"/>
        <charset val="134"/>
      </rPr>
      <t>政府性基金预算调入</t>
    </r>
  </si>
  <si>
    <r>
      <t xml:space="preserve">    </t>
    </r>
    <r>
      <rPr>
        <sz val="10"/>
        <rFont val="方正书宋_GBK"/>
        <family val="4"/>
        <charset val="134"/>
      </rPr>
      <t>　</t>
    </r>
    <r>
      <rPr>
        <sz val="10"/>
        <rFont val="方正仿宋_GBK"/>
        <family val="4"/>
        <charset val="134"/>
      </rPr>
      <t>国有资本经营预算调入</t>
    </r>
  </si>
  <si>
    <r>
      <rPr>
        <b/>
        <sz val="10"/>
        <rFont val="方正仿宋_GBK"/>
        <family val="4"/>
        <charset val="134"/>
      </rPr>
      <t>收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入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计</t>
    </r>
  </si>
  <si>
    <r>
      <rPr>
        <b/>
        <sz val="10"/>
        <rFont val="方正仿宋_GBK"/>
        <family val="4"/>
        <charset val="134"/>
      </rP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计</t>
    </r>
  </si>
  <si>
    <r>
      <t>2021</t>
    </r>
    <r>
      <rPr>
        <sz val="10"/>
        <color indexed="8"/>
        <rFont val="方正黑体_GBK"/>
        <family val="4"/>
        <charset val="134"/>
      </rPr>
      <t>年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黑体_GBK"/>
        <family val="4"/>
        <charset val="134"/>
      </rPr>
      <t>预算草案</t>
    </r>
  </si>
  <si>
    <r>
      <t>2021</t>
    </r>
    <r>
      <rPr>
        <sz val="10"/>
        <color indexed="8"/>
        <rFont val="方正黑体_GBK"/>
        <family val="4"/>
        <charset val="134"/>
      </rPr>
      <t>年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黑体_GBK"/>
        <family val="4"/>
        <charset val="134"/>
      </rPr>
      <t>调整预算</t>
    </r>
  </si>
  <si>
    <r>
      <t xml:space="preserve">   1030144 </t>
    </r>
    <r>
      <rPr>
        <sz val="10"/>
        <rFont val="方正仿宋_GBK"/>
        <family val="4"/>
        <charset val="134"/>
      </rPr>
      <t>城市公用事业附加</t>
    </r>
  </si>
  <si>
    <r>
      <t xml:space="preserve">   1030146 </t>
    </r>
    <r>
      <rPr>
        <sz val="10"/>
        <rFont val="方正仿宋_GBK"/>
        <family val="4"/>
        <charset val="134"/>
      </rPr>
      <t>国有土地收益基金</t>
    </r>
  </si>
  <si>
    <r>
      <t xml:space="preserve">   1030147 </t>
    </r>
    <r>
      <rPr>
        <sz val="10"/>
        <rFont val="方正仿宋_GBK"/>
        <family val="4"/>
        <charset val="134"/>
      </rPr>
      <t>农业土开发资金</t>
    </r>
  </si>
  <si>
    <r>
      <t xml:space="preserve">   1030148 </t>
    </r>
    <r>
      <rPr>
        <sz val="10"/>
        <rFont val="方正仿宋_GBK"/>
        <family val="4"/>
        <charset val="134"/>
      </rPr>
      <t>国有土地使用权出让</t>
    </r>
  </si>
  <si>
    <r>
      <t xml:space="preserve">   1030156 </t>
    </r>
    <r>
      <rPr>
        <sz val="10"/>
        <rFont val="方正仿宋_GBK"/>
        <family val="4"/>
        <charset val="134"/>
      </rPr>
      <t>城市基础设施配套费收入</t>
    </r>
  </si>
  <si>
    <r>
      <t xml:space="preserve">   1030178 </t>
    </r>
    <r>
      <rPr>
        <sz val="10"/>
        <rFont val="方正仿宋_GBK"/>
        <family val="4"/>
        <charset val="134"/>
      </rPr>
      <t>污水处理费收入</t>
    </r>
  </si>
  <si>
    <t>其中：区本级收入</t>
  </si>
  <si>
    <r>
      <t xml:space="preserve">234 </t>
    </r>
    <r>
      <rPr>
        <sz val="10"/>
        <rFont val="方正仿宋_GBK"/>
        <family val="4"/>
        <charset val="134"/>
      </rPr>
      <t>抗疫特别国债安排的支出</t>
    </r>
  </si>
  <si>
    <t>　　街镇级收入</t>
  </si>
  <si>
    <r>
      <t>收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入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计</t>
    </r>
  </si>
  <si>
    <t>其中：区本级支出</t>
  </si>
  <si>
    <t>一、上级补助收入</t>
  </si>
  <si>
    <t>　　专项补助</t>
  </si>
  <si>
    <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计</t>
    </r>
  </si>
  <si>
    <t>　　结算补助</t>
  </si>
  <si>
    <t>一、上解上级支出</t>
  </si>
  <si>
    <t>　　特别国债</t>
  </si>
  <si>
    <t>二、债券还本支出</t>
  </si>
  <si>
    <t>二、债券转贷收入</t>
  </si>
  <si>
    <t>三、调出资金</t>
  </si>
  <si>
    <t>三、上年结转结余</t>
  </si>
  <si>
    <t>四、当年结转结余</t>
  </si>
  <si>
    <t>其中：区本级</t>
  </si>
  <si>
    <r>
      <t xml:space="preserve">       </t>
    </r>
    <r>
      <rPr>
        <sz val="10"/>
        <rFont val="方正书宋_GBK"/>
        <family val="4"/>
        <charset val="134"/>
      </rPr>
      <t>　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  <charset val="134"/>
      </rPr>
      <t>街镇级</t>
    </r>
  </si>
  <si>
    <r>
      <t>收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入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计</t>
    </r>
  </si>
  <si>
    <r>
      <t>支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出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方正仿宋_GBK"/>
        <family val="4"/>
        <charset val="134"/>
      </rPr>
      <t>计</t>
    </r>
  </si>
  <si>
    <r>
      <rPr>
        <sz val="10"/>
        <rFont val="方正黑体_GBK"/>
        <family val="4"/>
        <charset val="134"/>
      </rPr>
      <t>预算收入</t>
    </r>
  </si>
  <si>
    <r>
      <rPr>
        <sz val="10"/>
        <rFont val="方正黑体_GBK"/>
        <family val="4"/>
        <charset val="134"/>
      </rPr>
      <t>预算支出</t>
    </r>
  </si>
  <si>
    <r>
      <rPr>
        <sz val="10"/>
        <rFont val="方正黑体_GBK"/>
        <family val="4"/>
        <charset val="134"/>
      </rPr>
      <t>项目</t>
    </r>
  </si>
  <si>
    <r>
      <t>2021</t>
    </r>
    <r>
      <rPr>
        <sz val="10"/>
        <rFont val="方正黑体_GBK"/>
        <family val="4"/>
        <charset val="134"/>
      </rPr>
      <t>年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  <charset val="134"/>
      </rPr>
      <t>预算草案</t>
    </r>
  </si>
  <si>
    <r>
      <t>2021</t>
    </r>
    <r>
      <rPr>
        <sz val="10"/>
        <rFont val="方正黑体_GBK"/>
        <family val="4"/>
        <charset val="134"/>
      </rPr>
      <t>年</t>
    </r>
    <r>
      <rPr>
        <sz val="10"/>
        <rFont val="Times New Roman"/>
        <family val="1"/>
      </rPr>
      <t xml:space="preserve">
</t>
    </r>
    <r>
      <rPr>
        <sz val="10"/>
        <rFont val="方正黑体_GBK"/>
        <family val="4"/>
        <charset val="134"/>
      </rPr>
      <t>调整预算</t>
    </r>
  </si>
  <si>
    <r>
      <rPr>
        <sz val="10"/>
        <rFont val="方正黑体_GBK"/>
        <family val="4"/>
        <charset val="134"/>
      </rPr>
      <t>调整额</t>
    </r>
  </si>
  <si>
    <r>
      <t xml:space="preserve">1030601 </t>
    </r>
    <r>
      <rPr>
        <sz val="10"/>
        <rFont val="方正仿宋_GBK"/>
        <family val="4"/>
        <charset val="134"/>
      </rPr>
      <t>利润收入</t>
    </r>
  </si>
  <si>
    <r>
      <t xml:space="preserve">1030602 </t>
    </r>
    <r>
      <rPr>
        <sz val="10"/>
        <rFont val="方正仿宋_GBK"/>
        <family val="4"/>
        <charset val="134"/>
      </rPr>
      <t>股利、股息收入</t>
    </r>
  </si>
  <si>
    <r>
      <t xml:space="preserve">22301 </t>
    </r>
    <r>
      <rPr>
        <sz val="10"/>
        <rFont val="方正仿宋_GBK"/>
        <family val="4"/>
        <charset val="134"/>
      </rPr>
      <t>解决历史遗留问题及改革成本</t>
    </r>
  </si>
  <si>
    <r>
      <t xml:space="preserve">1030603 </t>
    </r>
    <r>
      <rPr>
        <sz val="10"/>
        <rFont val="方正仿宋_GBK"/>
        <family val="4"/>
        <charset val="134"/>
      </rPr>
      <t>产权转让收入</t>
    </r>
  </si>
  <si>
    <r>
      <t xml:space="preserve">22302 </t>
    </r>
    <r>
      <rPr>
        <sz val="10"/>
        <rFont val="方正仿宋_GBK"/>
        <family val="4"/>
        <charset val="134"/>
      </rPr>
      <t>国有企业资本金注入</t>
    </r>
  </si>
  <si>
    <r>
      <t xml:space="preserve">1030604 </t>
    </r>
    <r>
      <rPr>
        <sz val="10"/>
        <rFont val="方正仿宋_GBK"/>
        <family val="4"/>
        <charset val="134"/>
      </rPr>
      <t>清算收入</t>
    </r>
  </si>
  <si>
    <r>
      <t xml:space="preserve">22303 </t>
    </r>
    <r>
      <rPr>
        <sz val="10"/>
        <rFont val="方正仿宋_GBK"/>
        <family val="4"/>
        <charset val="134"/>
      </rPr>
      <t>国有企业政策性补贴</t>
    </r>
  </si>
  <si>
    <r>
      <t xml:space="preserve">1030698 </t>
    </r>
    <r>
      <rPr>
        <sz val="10"/>
        <rFont val="方正仿宋_GBK"/>
        <family val="4"/>
        <charset val="134"/>
      </rPr>
      <t>其他国有资本经营预算收入</t>
    </r>
  </si>
  <si>
    <r>
      <t xml:space="preserve">22304 </t>
    </r>
    <r>
      <rPr>
        <sz val="10"/>
        <rFont val="方正仿宋_GBK"/>
        <family val="4"/>
        <charset val="134"/>
      </rPr>
      <t>金融国有资本经营预算支出</t>
    </r>
  </si>
  <si>
    <r>
      <t xml:space="preserve">22399 </t>
    </r>
    <r>
      <rPr>
        <sz val="10"/>
        <rFont val="方正仿宋_GBK"/>
        <family val="4"/>
        <charset val="134"/>
      </rPr>
      <t>其他国有资本经营预算支出</t>
    </r>
  </si>
  <si>
    <r>
      <t>收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入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计</t>
    </r>
  </si>
  <si>
    <r>
      <t>支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计</t>
    </r>
  </si>
  <si>
    <t>一、调出资金</t>
  </si>
  <si>
    <t>二、上年结转结余</t>
  </si>
  <si>
    <t>二、当年结转结余</t>
  </si>
  <si>
    <r>
      <t>收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入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总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计</t>
    </r>
  </si>
  <si>
    <r>
      <t>支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总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_GBK"/>
        <family val="4"/>
        <charset val="134"/>
      </rPr>
      <t>计</t>
    </r>
  </si>
  <si>
    <t>说明：全区国有资本经营预算收支皆为区本级收支。</t>
  </si>
  <si>
    <r>
      <t>2021</t>
    </r>
    <r>
      <rPr>
        <sz val="10"/>
        <rFont val="方正黑体_GBK"/>
        <family val="4"/>
        <charset val="134"/>
      </rPr>
      <t>年预算数</t>
    </r>
  </si>
  <si>
    <r>
      <t>2021</t>
    </r>
    <r>
      <rPr>
        <sz val="10"/>
        <rFont val="方正黑体_GBK"/>
        <family val="4"/>
        <charset val="134"/>
      </rPr>
      <t>年</t>
    </r>
    <r>
      <rPr>
        <sz val="10"/>
        <rFont val="Times New Roman"/>
        <family val="1"/>
      </rPr>
      <t xml:space="preserve">        </t>
    </r>
    <r>
      <rPr>
        <sz val="10"/>
        <rFont val="方正黑体_GBK"/>
        <family val="4"/>
        <charset val="134"/>
      </rPr>
      <t>调整预算</t>
    </r>
  </si>
  <si>
    <r>
      <t>2021</t>
    </r>
    <r>
      <rPr>
        <sz val="10"/>
        <rFont val="方正黑体_GBK"/>
        <family val="4"/>
        <charset val="134"/>
      </rPr>
      <t>年</t>
    </r>
    <r>
      <rPr>
        <sz val="10"/>
        <rFont val="Times New Roman"/>
        <family val="1"/>
      </rPr>
      <t xml:space="preserve">        
</t>
    </r>
    <r>
      <rPr>
        <sz val="10"/>
        <rFont val="方正黑体_GBK"/>
        <family val="4"/>
        <charset val="134"/>
      </rPr>
      <t>调整预算</t>
    </r>
  </si>
  <si>
    <r>
      <t xml:space="preserve">   10103 </t>
    </r>
    <r>
      <rPr>
        <sz val="10"/>
        <rFont val="方正仿宋_GBK"/>
        <family val="4"/>
        <charset val="134"/>
      </rPr>
      <t>营业税</t>
    </r>
  </si>
  <si>
    <r>
      <rPr>
        <sz val="10"/>
        <rFont val="方正仿宋_GBK"/>
        <family val="4"/>
        <charset val="134"/>
      </rPr>
      <t>二、街镇上解收入</t>
    </r>
  </si>
  <si>
    <r>
      <rPr>
        <sz val="10"/>
        <rFont val="方正仿宋_GBK"/>
        <family val="4"/>
        <charset val="134"/>
      </rPr>
      <t>三、债券转贷收入</t>
    </r>
  </si>
  <si>
    <r>
      <t xml:space="preserve">     </t>
    </r>
    <r>
      <rPr>
        <sz val="10"/>
        <rFont val="方正书宋_GBK"/>
        <family val="4"/>
        <charset val="134"/>
      </rPr>
      <t>　</t>
    </r>
    <r>
      <rPr>
        <sz val="10"/>
        <rFont val="方正仿宋_GBK"/>
        <family val="4"/>
        <charset val="134"/>
      </rPr>
      <t>一般债券转贷收入</t>
    </r>
  </si>
  <si>
    <r>
      <rPr>
        <sz val="10"/>
        <rFont val="方正仿宋_GBK"/>
        <family val="4"/>
        <charset val="134"/>
      </rPr>
      <t>二、补助街镇支出</t>
    </r>
  </si>
  <si>
    <r>
      <t xml:space="preserve">     </t>
    </r>
    <r>
      <rPr>
        <sz val="10"/>
        <rFont val="方正书宋_GBK"/>
        <family val="4"/>
        <charset val="134"/>
      </rPr>
      <t>　</t>
    </r>
    <r>
      <rPr>
        <sz val="10"/>
        <rFont val="方正仿宋_GBK"/>
        <family val="4"/>
        <charset val="134"/>
      </rPr>
      <t>新增债券收入</t>
    </r>
  </si>
  <si>
    <r>
      <rPr>
        <sz val="10"/>
        <rFont val="方正仿宋_GBK"/>
        <family val="4"/>
        <charset val="134"/>
      </rPr>
      <t>三、债务还本支出</t>
    </r>
  </si>
  <si>
    <r>
      <rPr>
        <sz val="10"/>
        <rFont val="方正仿宋_GBK"/>
        <family val="4"/>
        <charset val="134"/>
      </rPr>
      <t>四、上年结转结余</t>
    </r>
  </si>
  <si>
    <r>
      <rPr>
        <sz val="10"/>
        <rFont val="方正仿宋_GBK"/>
        <family val="4"/>
        <charset val="134"/>
      </rPr>
      <t>四、补充预算稳定调节基金</t>
    </r>
  </si>
  <si>
    <r>
      <rPr>
        <sz val="10"/>
        <rFont val="方正仿宋_GBK"/>
        <family val="4"/>
        <charset val="134"/>
      </rPr>
      <t>五、动用预算稳定调解基金</t>
    </r>
  </si>
  <si>
    <r>
      <rPr>
        <sz val="10"/>
        <rFont val="方正仿宋_GBK"/>
        <family val="4"/>
        <charset val="134"/>
      </rPr>
      <t>五、当年结转结余</t>
    </r>
  </si>
  <si>
    <r>
      <rPr>
        <sz val="10"/>
        <rFont val="方正仿宋_GBK"/>
        <family val="4"/>
        <charset val="134"/>
      </rPr>
      <t>六、调入资金</t>
    </r>
  </si>
  <si>
    <r>
      <t xml:space="preserve">     </t>
    </r>
    <r>
      <rPr>
        <sz val="10"/>
        <rFont val="方正书宋_GBK"/>
        <family val="4"/>
        <charset val="134"/>
      </rPr>
      <t>　</t>
    </r>
    <r>
      <rPr>
        <sz val="10"/>
        <rFont val="方正仿宋_GBK"/>
        <family val="4"/>
        <charset val="134"/>
      </rPr>
      <t>政府性基金预算调入</t>
    </r>
  </si>
  <si>
    <r>
      <t xml:space="preserve">   </t>
    </r>
    <r>
      <rPr>
        <sz val="10"/>
        <rFont val="方正书宋_GBK"/>
        <family val="4"/>
        <charset val="134"/>
      </rPr>
      <t>　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  <charset val="134"/>
      </rPr>
      <t>国有资本经营预算调入</t>
    </r>
  </si>
  <si>
    <t>收  入  合  计</t>
  </si>
  <si>
    <r>
      <rPr>
        <sz val="10"/>
        <rFont val="方正仿宋_GBK"/>
        <family val="4"/>
        <charset val="134"/>
      </rPr>
      <t>四、调出资金</t>
    </r>
  </si>
  <si>
    <t>附件10</t>
  </si>
  <si>
    <t>2020年支出压减情况（表十）</t>
  </si>
  <si>
    <t>单位</t>
  </si>
  <si>
    <t>合计</t>
  </si>
  <si>
    <t>紧日子措施</t>
  </si>
  <si>
    <t>预算数</t>
  </si>
  <si>
    <t>剩余额度</t>
  </si>
  <si>
    <t>平衡方案</t>
  </si>
  <si>
    <t>汇总</t>
  </si>
  <si>
    <t>预算科</t>
  </si>
  <si>
    <t>重庆市綦江区消防救援支队</t>
  </si>
  <si>
    <t>预算科直报</t>
  </si>
  <si>
    <t>行财科</t>
  </si>
  <si>
    <t>中共重庆市綦江区委办公室</t>
  </si>
  <si>
    <t>重庆市綦江区人民代表大会常务委员会办公室</t>
  </si>
  <si>
    <t>重庆市綦江区人民政府办公室</t>
  </si>
  <si>
    <r>
      <rPr>
        <sz val="10"/>
        <rFont val="Arial"/>
        <family val="2"/>
      </rPr>
      <t>中国人民政治协商会议重庆市綦江区委员会办公室</t>
    </r>
  </si>
  <si>
    <t>中国共产党重庆市綦江区纪律检查委员会</t>
  </si>
  <si>
    <t>中共重庆市綦江区委组织部</t>
  </si>
  <si>
    <t>中共重庆市綦江区委宣传部</t>
  </si>
  <si>
    <t>中共重庆市綦江区委统一战线工作部</t>
  </si>
  <si>
    <t>中共重庆市綦江区委政法委员会</t>
  </si>
  <si>
    <t>中共重庆市綦江区委机构编制委员会办公室</t>
  </si>
  <si>
    <t>重庆市綦江区工商业联合会</t>
  </si>
  <si>
    <t>重庆市綦江区总工会</t>
  </si>
  <si>
    <t>重庆市綦江区青少年活动中心</t>
  </si>
  <si>
    <t>重庆市綦江区妇女联合会</t>
  </si>
  <si>
    <t>重庆市綦江区归侨侨眷联合会</t>
  </si>
  <si>
    <t>重庆市綦江区公安局</t>
  </si>
  <si>
    <t>重庆市綦江区司法局</t>
  </si>
  <si>
    <t>重庆市綦江区矫正帮教管理服务中心</t>
  </si>
  <si>
    <t>重庆市綦江区财政局</t>
  </si>
  <si>
    <t>重庆市綦江区税费征收管理中心</t>
  </si>
  <si>
    <t>重庆市綦江区财政预算评审中心</t>
  </si>
  <si>
    <t>重庆市綦江区财政预算绩效管理中心</t>
  </si>
  <si>
    <t>中华会计函授学校綦江分校</t>
  </si>
  <si>
    <t>重庆市綦江区审计局</t>
  </si>
  <si>
    <t>重庆市綦江区统计局</t>
  </si>
  <si>
    <t>重庆市綦江区信访办公室</t>
  </si>
  <si>
    <t>重庆市綦江区机关事务管理中心</t>
  </si>
  <si>
    <t>重庆市綦江区机关后勤服务中心（事业）</t>
  </si>
  <si>
    <t>重庆市綦江区政务服务管理办公室</t>
  </si>
  <si>
    <t>重庆市綦江区社会科学界联合会</t>
  </si>
  <si>
    <t>中国人民解放军重庆市綦江区人民武装部</t>
  </si>
  <si>
    <t>中共重庆市綦江区委老干部局</t>
  </si>
  <si>
    <t>重庆市綦江区关心下一代工作委员会</t>
  </si>
  <si>
    <r>
      <rPr>
        <sz val="10"/>
        <rFont val="Arial"/>
        <family val="2"/>
      </rPr>
      <t>中共重庆市綦江区委网络安全和信息化委员会办公室</t>
    </r>
  </si>
  <si>
    <t>重庆市綦江区内部审计中心</t>
  </si>
  <si>
    <t>重庆市綦江区档案馆</t>
  </si>
  <si>
    <t>重庆市綦江区融媒体中心（事业）</t>
  </si>
  <si>
    <t>中共重庆市綦江区委研究室</t>
  </si>
  <si>
    <t>中共重庆市綦江区委机要保密局</t>
  </si>
  <si>
    <t>教科文科</t>
  </si>
  <si>
    <t>中国共产党重庆市綦江区委党校（参公）</t>
  </si>
  <si>
    <t>重庆市綦江区教育委员会</t>
  </si>
  <si>
    <t>重庆市綦江区教育科学研究所</t>
  </si>
  <si>
    <t>重庆市綦江中学</t>
  </si>
  <si>
    <t>重庆市綦江区科学技术协会</t>
  </si>
  <si>
    <t>重庆市綦江区科学技术局</t>
  </si>
  <si>
    <t>重庆市綦江区文化和旅游发展委员会</t>
  </si>
  <si>
    <t>重庆市綦江区文化馆</t>
  </si>
  <si>
    <t>重庆市綦江区文物管理所</t>
  </si>
  <si>
    <t>重庆市綦江区图书馆</t>
  </si>
  <si>
    <t>重庆市綦江区文化市场综合行政执法支队</t>
  </si>
  <si>
    <t>重庆市綦江区体育中心</t>
  </si>
  <si>
    <t>重庆市綦江区文学艺术界联合会</t>
  </si>
  <si>
    <t>经建科</t>
  </si>
  <si>
    <t>重庆市綦江区规划和自然资源局</t>
  </si>
  <si>
    <t>重庆市綦江区生态环境局</t>
  </si>
  <si>
    <t>重庆市綦江区生态环境保护综合行政执法支队</t>
  </si>
  <si>
    <t>重庆市綦江区住房和城乡建设委员会</t>
  </si>
  <si>
    <t>重庆市綦江区建设工程招标投标管理办公室</t>
  </si>
  <si>
    <t>重庆市綦江区建设工程施工安全监督管理站</t>
  </si>
  <si>
    <t>重庆市綦江区交通运输综合行政执法支队</t>
  </si>
  <si>
    <t>重庆市綦江区公路事务中心</t>
  </si>
  <si>
    <t>重庆市綦江区道路运输管理处</t>
  </si>
  <si>
    <t>重庆市綦江区城市管理局</t>
  </si>
  <si>
    <t>重庆市綦江区城市管理综合行政执法支队</t>
  </si>
  <si>
    <t>重庆市綦江区环境卫生管理所</t>
  </si>
  <si>
    <t>重庆市綦江区市政管理所</t>
  </si>
  <si>
    <t>重庆市綦江区园林绿化管理所</t>
  </si>
  <si>
    <t>重庆市綦江区数字化城市管理指挥中心</t>
  </si>
  <si>
    <t>重庆市綦江区发展和改革委员会</t>
  </si>
  <si>
    <t>重庆市綦江区公共资源综合交易中心（事业）</t>
  </si>
  <si>
    <t>重庆市綦江区住房保障中心（事业）</t>
  </si>
  <si>
    <t>重庆市綦江区应急管理局</t>
  </si>
  <si>
    <t>重庆市綦江区土地房屋征收中心</t>
  </si>
  <si>
    <t>社保科</t>
  </si>
  <si>
    <t>重庆市綦江区残疾人联合会</t>
  </si>
  <si>
    <t>重庆市綦江区民政局</t>
  </si>
  <si>
    <t>重庆市綦江区殡仪馆</t>
  </si>
  <si>
    <t>重庆市綦江区人力资源和社会保障局机关</t>
  </si>
  <si>
    <t>重庆市綦江区卫生健康委员会</t>
  </si>
  <si>
    <t>重庆市綦江区疾病预防控制中心</t>
  </si>
  <si>
    <t>重庆市綦江区卫生健康综合行政执法支队</t>
  </si>
  <si>
    <t>重庆市綦江区人口和计划生育药具管理中心</t>
  </si>
  <si>
    <t>重庆市綦江区中心血库</t>
  </si>
  <si>
    <t>重庆市綦江区医疗保障局</t>
  </si>
  <si>
    <t>农业科</t>
  </si>
  <si>
    <t>重庆市綦江区水利局</t>
  </si>
  <si>
    <t>重庆市綦江区水利水电工程运行服务站</t>
  </si>
  <si>
    <t>重庆市綦江区水质监测中心</t>
  </si>
  <si>
    <t>重庆市綦江区农业农村委员会</t>
  </si>
  <si>
    <t>重庆市綦江区畜牧水产站</t>
  </si>
  <si>
    <t>重庆市农业广播电视学校綦江区分校</t>
  </si>
  <si>
    <t>重庆市綦江区动物卫生监督所</t>
  </si>
  <si>
    <t>重庆市綦江区农村经营管理站</t>
  </si>
  <si>
    <t>重庆市綦江区农业综合执法支队(事业)</t>
  </si>
  <si>
    <t>重庆市綦江区农业服务中心</t>
  </si>
  <si>
    <t>重庆市綦江区农产品质量检测和农村能源与农业环境建设管理站</t>
  </si>
  <si>
    <t>重庆市綦江区林业局</t>
  </si>
  <si>
    <t>重庆市綦江区供销合作社联合社</t>
  </si>
  <si>
    <t>重庆市綦江区自然灾害预警预防办公室</t>
  </si>
  <si>
    <t>企业科</t>
  </si>
  <si>
    <t>重庆市綦江区商务委员会</t>
  </si>
  <si>
    <t>重庆市綦江区经济和信息化委员会</t>
  </si>
  <si>
    <t>重庆綦江工业园区管理委员会（事业）</t>
  </si>
  <si>
    <t>重庆市綦江区市场监督管理局</t>
  </si>
  <si>
    <t>重庆市綦江区招商投资促进局</t>
  </si>
  <si>
    <t>重庆市綦江区大数据应用发展管理局</t>
  </si>
  <si>
    <t>金融与债务管理科</t>
  </si>
  <si>
    <t>重庆市綦江区金融工作办公室（事业）</t>
  </si>
  <si>
    <t>重庆市綦江区金融工作办公室（行政）</t>
  </si>
  <si>
    <r>
      <t>重庆市綦江区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  <charset val="134"/>
      </rPr>
      <t>年一般公共预算调整预算收支情况表（表一）</t>
    </r>
    <phoneticPr fontId="34" type="noConversion"/>
  </si>
  <si>
    <r>
      <rPr>
        <sz val="36"/>
        <rFont val="方正小标宋_GBK"/>
        <family val="4"/>
        <charset val="134"/>
      </rPr>
      <t>重庆市綦江区</t>
    </r>
    <r>
      <rPr>
        <sz val="36"/>
        <rFont val="Times New Roman"/>
        <family val="1"/>
      </rPr>
      <t>2021</t>
    </r>
    <r>
      <rPr>
        <sz val="36"/>
        <rFont val="方正小标宋_GBK"/>
        <family val="4"/>
        <charset val="134"/>
      </rPr>
      <t>年财政预算调整情况表</t>
    </r>
    <phoneticPr fontId="34" type="noConversion"/>
  </si>
  <si>
    <r>
      <rPr>
        <sz val="18"/>
        <rFont val="方正小标宋_GBK"/>
        <family val="4"/>
        <charset val="134"/>
      </rPr>
      <t>重庆市綦江区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  <charset val="134"/>
      </rPr>
      <t>年政府性基金预算调整预算收支情况表（表二）</t>
    </r>
    <phoneticPr fontId="34" type="noConversion"/>
  </si>
  <si>
    <r>
      <rPr>
        <sz val="18"/>
        <rFont val="方正小标宋_GBK"/>
        <family val="4"/>
        <charset val="134"/>
      </rPr>
      <t>重庆市綦江区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  <charset val="134"/>
      </rPr>
      <t>年国有资本经营预算调整预算收支情况表（表三）</t>
    </r>
    <phoneticPr fontId="34" type="noConversion"/>
  </si>
  <si>
    <r>
      <rPr>
        <sz val="18"/>
        <rFont val="方正小标宋_GBK"/>
        <family val="4"/>
        <charset val="134"/>
      </rPr>
      <t>重庆市綦江区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  <charset val="134"/>
      </rPr>
      <t>年区本级一般公共预算调整预算收支情况表（表四）</t>
    </r>
    <phoneticPr fontId="34" type="noConversion"/>
  </si>
  <si>
    <r>
      <rPr>
        <sz val="18"/>
        <rFont val="方正小标宋_GBK"/>
        <family val="4"/>
        <charset val="134"/>
      </rPr>
      <t>重庆市綦江区</t>
    </r>
    <r>
      <rPr>
        <sz val="18"/>
        <rFont val="Times New Roman"/>
        <family val="1"/>
      </rPr>
      <t>2021</t>
    </r>
    <r>
      <rPr>
        <sz val="18"/>
        <rFont val="方正小标宋_GBK"/>
        <family val="4"/>
        <charset val="134"/>
      </rPr>
      <t>年区本级政府性基金调整预算收支情况表（表五）</t>
    </r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</si>
</sst>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#,##0_ ;[Red]\-#,##0\ "/>
    <numFmt numFmtId="178" formatCode="_(* #,##0_);_(* \(#,##0\);_(* &quot;-&quot;_);_(@_)"/>
    <numFmt numFmtId="179" formatCode="#,##0.0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 "/>
    <numFmt numFmtId="183" formatCode="_(* #,##0.00_);_(* \(#,##0.00\);_(* &quot;-&quot;??_);_(@_)"/>
    <numFmt numFmtId="184" formatCode="#,##0_ "/>
  </numFmts>
  <fonts count="37">
    <font>
      <sz val="12"/>
      <name val="宋体"/>
      <charset val="134"/>
    </font>
    <font>
      <sz val="18"/>
      <name val="Times New Roman"/>
      <family val="1"/>
    </font>
    <font>
      <sz val="10"/>
      <name val="方正楷体_GBK"/>
      <family val="4"/>
      <charset val="134"/>
    </font>
    <font>
      <sz val="10"/>
      <name val="方正黑体_GBK"/>
      <family val="4"/>
      <charset val="134"/>
    </font>
    <font>
      <b/>
      <sz val="10"/>
      <name val="方正仿宋_GBK"/>
      <family val="4"/>
      <charset val="134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方正黑体_GBK"/>
      <family val="4"/>
      <charset val="134"/>
    </font>
    <font>
      <sz val="18"/>
      <name val="方正黑体_GBK"/>
      <family val="4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  <font>
      <sz val="11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10"/>
      <name val="方正仿宋_GBK"/>
      <family val="4"/>
      <charset val="134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方正黑体_GBK"/>
      <family val="4"/>
      <charset val="134"/>
    </font>
    <font>
      <sz val="18"/>
      <name val="方正小标宋_GBK"/>
      <family val="4"/>
      <charset val="134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4"/>
      <name val="方正黑体_GBK"/>
      <family val="4"/>
      <charset val="134"/>
    </font>
    <font>
      <sz val="36"/>
      <name val="Times New Roman"/>
      <family val="1"/>
    </font>
    <font>
      <sz val="22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Courier"/>
      <family val="3"/>
    </font>
    <font>
      <sz val="10"/>
      <name val="MS Sans Serif"/>
      <family val="1"/>
    </font>
    <font>
      <sz val="7"/>
      <name val="Small Fonts"/>
      <charset val="134"/>
    </font>
    <font>
      <sz val="10"/>
      <name val="方正书宋_GBK"/>
      <family val="4"/>
      <charset val="134"/>
    </font>
    <font>
      <sz val="10"/>
      <color rgb="FF000000"/>
      <name val="方正黑体_GBK"/>
      <family val="4"/>
      <charset val="134"/>
    </font>
    <font>
      <sz val="36"/>
      <name val="方正小标宋_GBK"/>
      <family val="4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178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29" fillId="0" borderId="0"/>
    <xf numFmtId="0" fontId="7" fillId="0" borderId="0" applyNumberFormat="0" applyFill="0" applyBorder="0" applyAlignment="0" applyProtection="0"/>
    <xf numFmtId="0" fontId="27" fillId="0" borderId="0">
      <alignment vertical="center"/>
    </xf>
    <xf numFmtId="0" fontId="36" fillId="0" borderId="0"/>
    <xf numFmtId="0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8" fillId="0" borderId="0"/>
    <xf numFmtId="181" fontId="36" fillId="0" borderId="0" applyFont="0" applyFill="0" applyBorder="0" applyAlignment="0" applyProtection="0"/>
    <xf numFmtId="0" fontId="36" fillId="0" borderId="0">
      <alignment vertical="center"/>
    </xf>
    <xf numFmtId="37" fontId="30" fillId="0" borderId="0"/>
    <xf numFmtId="0" fontId="6" fillId="0" borderId="0"/>
    <xf numFmtId="9" fontId="36" fillId="0" borderId="0" applyFont="0" applyFill="0" applyBorder="0" applyAlignment="0" applyProtection="0"/>
    <xf numFmtId="0" fontId="36" fillId="0" borderId="0">
      <alignment vertical="center"/>
    </xf>
    <xf numFmtId="0" fontId="6" fillId="0" borderId="0"/>
    <xf numFmtId="0" fontId="36" fillId="0" borderId="0"/>
    <xf numFmtId="0" fontId="36" fillId="0" borderId="0"/>
    <xf numFmtId="0" fontId="36" fillId="0" borderId="0"/>
    <xf numFmtId="0" fontId="29" fillId="0" borderId="0"/>
  </cellStyleXfs>
  <cellXfs count="135">
    <xf numFmtId="0" fontId="0" fillId="0" borderId="0" xfId="0"/>
    <xf numFmtId="49" fontId="2" fillId="0" borderId="0" xfId="20" applyNumberFormat="1" applyFont="1" applyFill="1" applyAlignment="1">
      <alignment horizontal="left" vertical="center"/>
    </xf>
    <xf numFmtId="0" fontId="6" fillId="0" borderId="0" xfId="19" applyFill="1" applyAlignment="1">
      <alignment vertical="center"/>
    </xf>
    <xf numFmtId="0" fontId="7" fillId="0" borderId="0" xfId="19" applyFont="1" applyFill="1" applyAlignment="1">
      <alignment vertical="center"/>
    </xf>
    <xf numFmtId="0" fontId="6" fillId="0" borderId="0" xfId="19" applyFill="1" applyAlignment="1">
      <alignment vertical="center" wrapText="1"/>
    </xf>
    <xf numFmtId="0" fontId="8" fillId="0" borderId="0" xfId="19" applyFont="1" applyFill="1" applyAlignment="1">
      <alignment vertical="center" wrapText="1"/>
    </xf>
    <xf numFmtId="182" fontId="6" fillId="0" borderId="0" xfId="19" applyNumberFormat="1" applyFill="1" applyAlignment="1">
      <alignment vertical="center"/>
    </xf>
    <xf numFmtId="182" fontId="8" fillId="0" borderId="0" xfId="19" applyNumberFormat="1" applyFont="1" applyFill="1" applyAlignment="1">
      <alignment vertical="center"/>
    </xf>
    <xf numFmtId="0" fontId="6" fillId="0" borderId="0" xfId="19" applyFill="1"/>
    <xf numFmtId="0" fontId="9" fillId="0" borderId="0" xfId="20" applyFont="1" applyAlignment="1">
      <alignment horizontal="left"/>
    </xf>
    <xf numFmtId="0" fontId="36" fillId="0" borderId="0" xfId="20" applyFill="1"/>
    <xf numFmtId="0" fontId="36" fillId="0" borderId="0" xfId="20"/>
    <xf numFmtId="0" fontId="11" fillId="0" borderId="1" xfId="19" applyFont="1" applyFill="1" applyBorder="1" applyAlignment="1">
      <alignment horizontal="center" vertical="center" wrapText="1"/>
    </xf>
    <xf numFmtId="182" fontId="11" fillId="0" borderId="1" xfId="19" applyNumberFormat="1" applyFont="1" applyFill="1" applyBorder="1" applyAlignment="1">
      <alignment horizontal="center" vertical="center"/>
    </xf>
    <xf numFmtId="182" fontId="12" fillId="0" borderId="1" xfId="19" applyNumberFormat="1" applyFont="1" applyFill="1" applyBorder="1" applyAlignment="1">
      <alignment vertical="center"/>
    </xf>
    <xf numFmtId="0" fontId="12" fillId="0" borderId="1" xfId="19" applyFont="1" applyFill="1" applyBorder="1" applyAlignment="1">
      <alignment horizontal="left" vertical="center" wrapText="1"/>
    </xf>
    <xf numFmtId="0" fontId="8" fillId="0" borderId="1" xfId="19" applyFont="1" applyFill="1" applyBorder="1" applyAlignment="1">
      <alignment horizontal="left" vertical="center" wrapText="1" indent="1"/>
    </xf>
    <xf numFmtId="182" fontId="8" fillId="0" borderId="1" xfId="19" applyNumberFormat="1" applyFont="1" applyFill="1" applyBorder="1" applyAlignment="1">
      <alignment vertical="center"/>
    </xf>
    <xf numFmtId="0" fontId="6" fillId="0" borderId="1" xfId="19" applyFont="1" applyFill="1" applyBorder="1" applyAlignment="1">
      <alignment horizontal="left" vertical="center" wrapText="1" indent="1"/>
    </xf>
    <xf numFmtId="0" fontId="13" fillId="0" borderId="1" xfId="19" applyFont="1" applyFill="1" applyBorder="1" applyAlignment="1">
      <alignment horizontal="left" vertical="center" wrapText="1" indent="1"/>
    </xf>
    <xf numFmtId="0" fontId="14" fillId="0" borderId="1" xfId="19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15" fillId="0" borderId="0" xfId="20" applyFont="1" applyAlignment="1">
      <alignment horizontal="left" vertical="center"/>
    </xf>
    <xf numFmtId="49" fontId="15" fillId="0" borderId="0" xfId="20" applyNumberFormat="1" applyFont="1" applyFill="1" applyAlignment="1">
      <alignment horizontal="left" vertical="center"/>
    </xf>
    <xf numFmtId="0" fontId="5" fillId="0" borderId="1" xfId="20" applyFont="1" applyBorder="1" applyAlignment="1">
      <alignment horizontal="center" vertical="center" wrapText="1"/>
    </xf>
    <xf numFmtId="0" fontId="5" fillId="0" borderId="1" xfId="21" applyFont="1" applyBorder="1" applyAlignment="1">
      <alignment horizontal="center" vertical="center" wrapText="1"/>
    </xf>
    <xf numFmtId="0" fontId="5" fillId="0" borderId="1" xfId="21" applyFont="1" applyBorder="1" applyAlignment="1">
      <alignment vertical="center"/>
    </xf>
    <xf numFmtId="184" fontId="5" fillId="0" borderId="1" xfId="20" applyNumberFormat="1" applyFont="1" applyFill="1" applyBorder="1" applyAlignment="1">
      <alignment vertical="center"/>
    </xf>
    <xf numFmtId="184" fontId="5" fillId="0" borderId="1" xfId="20" applyNumberFormat="1" applyFont="1" applyBorder="1" applyAlignment="1">
      <alignment vertical="center"/>
    </xf>
    <xf numFmtId="0" fontId="5" fillId="0" borderId="1" xfId="21" applyFont="1" applyBorder="1" applyAlignment="1">
      <alignment horizontal="left" vertical="center"/>
    </xf>
    <xf numFmtId="0" fontId="5" fillId="0" borderId="1" xfId="21" applyFont="1" applyFill="1" applyBorder="1" applyAlignment="1">
      <alignment horizontal="left" vertical="center"/>
    </xf>
    <xf numFmtId="0" fontId="5" fillId="0" borderId="1" xfId="21" applyFont="1" applyFill="1" applyBorder="1" applyAlignment="1">
      <alignment vertical="center"/>
    </xf>
    <xf numFmtId="0" fontId="4" fillId="0" borderId="1" xfId="21" applyFont="1" applyFill="1" applyBorder="1" applyAlignment="1">
      <alignment horizontal="center" vertical="center"/>
    </xf>
    <xf numFmtId="184" fontId="5" fillId="0" borderId="1" xfId="21" applyNumberFormat="1" applyFont="1" applyFill="1" applyBorder="1" applyAlignment="1">
      <alignment vertical="center"/>
    </xf>
    <xf numFmtId="0" fontId="16" fillId="0" borderId="1" xfId="21" applyFont="1" applyFill="1" applyBorder="1" applyAlignment="1">
      <alignment vertical="center"/>
    </xf>
    <xf numFmtId="0" fontId="15" fillId="0" borderId="0" xfId="20" applyFont="1" applyAlignment="1">
      <alignment horizontal="right" vertical="center"/>
    </xf>
    <xf numFmtId="0" fontId="5" fillId="0" borderId="1" xfId="7" applyFont="1" applyBorder="1" applyAlignment="1">
      <alignment vertical="center"/>
    </xf>
    <xf numFmtId="0" fontId="5" fillId="0" borderId="1" xfId="7" applyFont="1" applyFill="1" applyBorder="1" applyAlignment="1">
      <alignment vertical="center"/>
    </xf>
    <xf numFmtId="0" fontId="5" fillId="0" borderId="1" xfId="7" applyFont="1" applyFill="1" applyBorder="1" applyAlignment="1" applyProtection="1">
      <alignment vertical="center"/>
      <protection hidden="1"/>
    </xf>
    <xf numFmtId="184" fontId="17" fillId="0" borderId="1" xfId="20" applyNumberFormat="1" applyFont="1" applyFill="1" applyBorder="1" applyAlignment="1">
      <alignment vertical="center"/>
    </xf>
    <xf numFmtId="184" fontId="0" fillId="0" borderId="0" xfId="0" applyNumberFormat="1"/>
    <xf numFmtId="0" fontId="18" fillId="0" borderId="0" xfId="0" applyFont="1" applyFill="1" applyAlignment="1">
      <alignment horizontal="left" vertical="center"/>
    </xf>
    <xf numFmtId="0" fontId="18" fillId="0" borderId="0" xfId="0" applyFont="1" applyFill="1"/>
    <xf numFmtId="0" fontId="18" fillId="0" borderId="0" xfId="20" applyFont="1" applyFill="1" applyAlignment="1">
      <alignment horizontal="left"/>
    </xf>
    <xf numFmtId="0" fontId="18" fillId="0" borderId="0" xfId="20" applyFont="1" applyFill="1"/>
    <xf numFmtId="0" fontId="2" fillId="0" borderId="0" xfId="20" applyFont="1" applyFill="1" applyAlignment="1">
      <alignment horizontal="left" vertical="center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vertical="center"/>
    </xf>
    <xf numFmtId="0" fontId="18" fillId="0" borderId="1" xfId="0" applyFont="1" applyFill="1" applyBorder="1"/>
    <xf numFmtId="184" fontId="18" fillId="0" borderId="1" xfId="0" applyNumberFormat="1" applyFont="1" applyFill="1" applyBorder="1"/>
    <xf numFmtId="0" fontId="16" fillId="0" borderId="1" xfId="21" applyFont="1" applyFill="1" applyBorder="1" applyAlignment="1">
      <alignment horizontal="left" vertical="center"/>
    </xf>
    <xf numFmtId="0" fontId="2" fillId="0" borderId="0" xfId="20" applyFont="1" applyFill="1" applyAlignment="1">
      <alignment horizontal="right" vertical="center"/>
    </xf>
    <xf numFmtId="179" fontId="5" fillId="0" borderId="1" xfId="20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 vertical="center"/>
    </xf>
    <xf numFmtId="0" fontId="5" fillId="0" borderId="1" xfId="7" applyFont="1" applyFill="1" applyBorder="1" applyAlignment="1" applyProtection="1">
      <alignment horizontal="left" vertical="center"/>
      <protection hidden="1"/>
    </xf>
    <xf numFmtId="184" fontId="5" fillId="0" borderId="1" xfId="21" applyNumberFormat="1" applyFont="1" applyFill="1" applyBorder="1" applyAlignment="1">
      <alignment horizontal="right" vertical="center"/>
    </xf>
    <xf numFmtId="184" fontId="18" fillId="0" borderId="0" xfId="0" applyNumberFormat="1" applyFont="1" applyFill="1"/>
    <xf numFmtId="0" fontId="19" fillId="0" borderId="0" xfId="20" applyFont="1" applyFill="1"/>
    <xf numFmtId="0" fontId="5" fillId="0" borderId="1" xfId="20" applyNumberFormat="1" applyFont="1" applyFill="1" applyBorder="1" applyAlignment="1" applyProtection="1">
      <alignment horizontal="center" vertical="center"/>
    </xf>
    <xf numFmtId="0" fontId="5" fillId="0" borderId="1" xfId="20" applyNumberFormat="1" applyFont="1" applyFill="1" applyBorder="1" applyAlignment="1" applyProtection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1" xfId="20" applyNumberFormat="1" applyFont="1" applyFill="1" applyBorder="1" applyAlignment="1" applyProtection="1">
      <alignment horizontal="left" vertical="center"/>
    </xf>
    <xf numFmtId="3" fontId="5" fillId="0" borderId="1" xfId="20" applyNumberFormat="1" applyFont="1" applyFill="1" applyBorder="1" applyAlignment="1" applyProtection="1">
      <alignment horizontal="left" vertical="center"/>
    </xf>
    <xf numFmtId="3" fontId="5" fillId="0" borderId="1" xfId="20" applyNumberFormat="1" applyFont="1" applyFill="1" applyBorder="1" applyAlignment="1" applyProtection="1">
      <alignment vertical="center"/>
    </xf>
    <xf numFmtId="3" fontId="16" fillId="0" borderId="1" xfId="20" applyNumberFormat="1" applyFont="1" applyFill="1" applyBorder="1" applyAlignment="1" applyProtection="1">
      <alignment vertical="center"/>
    </xf>
    <xf numFmtId="179" fontId="5" fillId="0" borderId="1" xfId="2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/>
    <xf numFmtId="0" fontId="9" fillId="0" borderId="0" xfId="20" applyFont="1" applyFill="1" applyAlignment="1">
      <alignment horizontal="left"/>
    </xf>
    <xf numFmtId="0" fontId="0" fillId="0" borderId="0" xfId="20" applyFont="1" applyFill="1"/>
    <xf numFmtId="0" fontId="20" fillId="0" borderId="1" xfId="20" applyFont="1" applyFill="1" applyBorder="1" applyAlignment="1">
      <alignment horizontal="center" vertical="center" wrapText="1"/>
    </xf>
    <xf numFmtId="184" fontId="5" fillId="0" borderId="1" xfId="20" applyNumberFormat="1" applyFont="1" applyFill="1" applyBorder="1" applyAlignment="1">
      <alignment horizontal="right" vertical="center"/>
    </xf>
    <xf numFmtId="184" fontId="0" fillId="0" borderId="0" xfId="0" applyNumberFormat="1" applyFont="1" applyFill="1"/>
    <xf numFmtId="0" fontId="0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20" applyFont="1" applyFill="1"/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184" fontId="18" fillId="0" borderId="0" xfId="0" applyNumberFormat="1" applyFont="1" applyFill="1" applyAlignment="1">
      <alignment horizontal="center" vertical="center"/>
    </xf>
    <xf numFmtId="184" fontId="18" fillId="0" borderId="0" xfId="0" applyNumberFormat="1" applyFont="1" applyFill="1"/>
    <xf numFmtId="0" fontId="18" fillId="0" borderId="1" xfId="20" applyFont="1" applyFill="1" applyBorder="1"/>
    <xf numFmtId="0" fontId="18" fillId="0" borderId="1" xfId="20" applyFont="1" applyFill="1" applyBorder="1"/>
    <xf numFmtId="0" fontId="22" fillId="0" borderId="1" xfId="21" applyFont="1" applyFill="1" applyBorder="1" applyAlignment="1">
      <alignment horizontal="center" vertical="center"/>
    </xf>
    <xf numFmtId="176" fontId="2" fillId="0" borderId="0" xfId="20" applyNumberFormat="1" applyFont="1" applyFill="1" applyAlignment="1">
      <alignment horizontal="left" vertical="center"/>
    </xf>
    <xf numFmtId="184" fontId="18" fillId="0" borderId="1" xfId="20" applyNumberFormat="1" applyFont="1" applyFill="1" applyBorder="1"/>
    <xf numFmtId="177" fontId="17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7" applyFont="1" applyFill="1" applyBorder="1" applyAlignment="1">
      <alignment vertical="center" wrapText="1"/>
    </xf>
    <xf numFmtId="0" fontId="16" fillId="0" borderId="1" xfId="7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5" fillId="0" borderId="0" xfId="20" applyFont="1" applyFill="1" applyAlignment="1">
      <alignment horizontal="center" vertical="center"/>
    </xf>
    <xf numFmtId="184" fontId="5" fillId="0" borderId="0" xfId="20" applyNumberFormat="1" applyFont="1" applyFill="1" applyAlignment="1">
      <alignment horizontal="center" vertical="center"/>
    </xf>
    <xf numFmtId="0" fontId="5" fillId="0" borderId="0" xfId="20" applyFont="1" applyFill="1"/>
    <xf numFmtId="0" fontId="18" fillId="0" borderId="0" xfId="20" applyFont="1" applyFill="1" applyAlignment="1">
      <alignment horizontal="center" vertical="center"/>
    </xf>
    <xf numFmtId="184" fontId="18" fillId="0" borderId="0" xfId="20" applyNumberFormat="1" applyFont="1" applyFill="1" applyAlignment="1">
      <alignment horizontal="center" vertical="center"/>
    </xf>
    <xf numFmtId="184" fontId="18" fillId="0" borderId="0" xfId="0" applyNumberFormat="1" applyFont="1" applyFill="1" applyAlignment="1">
      <alignment vertical="center"/>
    </xf>
    <xf numFmtId="184" fontId="5" fillId="0" borderId="0" xfId="0" applyNumberFormat="1" applyFont="1" applyFill="1"/>
    <xf numFmtId="184" fontId="5" fillId="0" borderId="0" xfId="20" applyNumberFormat="1" applyFont="1" applyFill="1"/>
    <xf numFmtId="184" fontId="18" fillId="0" borderId="0" xfId="20" applyNumberFormat="1" applyFont="1" applyFill="1"/>
    <xf numFmtId="0" fontId="24" fillId="0" borderId="0" xfId="0" applyFont="1"/>
    <xf numFmtId="0" fontId="5" fillId="0" borderId="1" xfId="21" quotePrefix="1" applyFont="1" applyFill="1" applyBorder="1" applyAlignment="1">
      <alignment horizontal="left" vertical="center"/>
    </xf>
    <xf numFmtId="0" fontId="16" fillId="0" borderId="1" xfId="21" quotePrefix="1" applyFont="1" applyFill="1" applyBorder="1" applyAlignment="1">
      <alignment horizontal="left" vertical="center"/>
    </xf>
    <xf numFmtId="0" fontId="5" fillId="0" borderId="1" xfId="20" quotePrefix="1" applyNumberFormat="1" applyFont="1" applyFill="1" applyBorder="1" applyAlignment="1" applyProtection="1">
      <alignment horizontal="center" vertical="center" wrapText="1"/>
    </xf>
    <xf numFmtId="0" fontId="5" fillId="0" borderId="1" xfId="20" quotePrefix="1" applyNumberFormat="1" applyFont="1" applyFill="1" applyBorder="1" applyAlignment="1" applyProtection="1">
      <alignment horizontal="left" vertical="center"/>
    </xf>
    <xf numFmtId="3" fontId="5" fillId="0" borderId="1" xfId="20" quotePrefix="1" applyNumberFormat="1" applyFont="1" applyFill="1" applyBorder="1" applyAlignment="1" applyProtection="1">
      <alignment horizontal="left" vertical="center"/>
    </xf>
    <xf numFmtId="3" fontId="4" fillId="0" borderId="1" xfId="20" quotePrefix="1" applyNumberFormat="1" applyFont="1" applyFill="1" applyBorder="1" applyAlignment="1" applyProtection="1">
      <alignment horizontal="center" vertical="center"/>
    </xf>
    <xf numFmtId="0" fontId="4" fillId="0" borderId="1" xfId="20" quotePrefix="1" applyNumberFormat="1" applyFont="1" applyFill="1" applyBorder="1" applyAlignment="1" applyProtection="1">
      <alignment horizontal="center" vertical="center"/>
    </xf>
    <xf numFmtId="0" fontId="5" fillId="0" borderId="1" xfId="21" quotePrefix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57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22" quotePrefix="1" applyFont="1" applyFill="1" applyAlignment="1" applyProtection="1">
      <alignment horizontal="center" vertical="center"/>
      <protection locked="0"/>
    </xf>
    <xf numFmtId="0" fontId="1" fillId="0" borderId="0" xfId="22" applyFont="1" applyFill="1" applyAlignment="1" applyProtection="1">
      <alignment horizontal="center" vertical="center"/>
      <protection locked="0"/>
    </xf>
    <xf numFmtId="0" fontId="3" fillId="0" borderId="1" xfId="2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center" vertical="center" wrapText="1"/>
    </xf>
    <xf numFmtId="0" fontId="20" fillId="0" borderId="1" xfId="20" applyFont="1" applyFill="1" applyBorder="1" applyAlignment="1">
      <alignment horizontal="center" vertical="center" wrapText="1"/>
    </xf>
    <xf numFmtId="0" fontId="20" fillId="0" borderId="1" xfId="21" applyFont="1" applyFill="1" applyBorder="1" applyAlignment="1">
      <alignment horizontal="center" vertical="center" wrapText="1"/>
    </xf>
    <xf numFmtId="0" fontId="17" fillId="0" borderId="1" xfId="21" applyFont="1" applyFill="1" applyBorder="1" applyAlignment="1">
      <alignment horizontal="center" vertical="center" wrapText="1"/>
    </xf>
    <xf numFmtId="0" fontId="23" fillId="0" borderId="1" xfId="20" applyFont="1" applyFill="1" applyBorder="1" applyAlignment="1">
      <alignment horizontal="center" vertical="center" wrapText="1"/>
    </xf>
    <xf numFmtId="179" fontId="3" fillId="0" borderId="1" xfId="20" applyNumberFormat="1" applyFont="1" applyFill="1" applyBorder="1" applyAlignment="1">
      <alignment horizontal="center" vertical="center" wrapText="1"/>
    </xf>
    <xf numFmtId="179" fontId="5" fillId="0" borderId="1" xfId="20" applyNumberFormat="1" applyFont="1" applyFill="1" applyBorder="1" applyAlignment="1">
      <alignment horizontal="center" vertical="center" wrapText="1"/>
    </xf>
    <xf numFmtId="0" fontId="1" fillId="0" borderId="0" xfId="22" quotePrefix="1" applyFont="1" applyFill="1" applyAlignment="1" applyProtection="1">
      <alignment horizontal="center" vertical="center"/>
      <protection locked="0"/>
    </xf>
    <xf numFmtId="179" fontId="20" fillId="0" borderId="1" xfId="20" applyNumberFormat="1" applyFont="1" applyFill="1" applyBorder="1" applyAlignment="1">
      <alignment horizontal="center" vertical="center" wrapText="1"/>
    </xf>
    <xf numFmtId="179" fontId="17" fillId="0" borderId="1" xfId="20" applyNumberFormat="1" applyFont="1" applyFill="1" applyBorder="1" applyAlignment="1">
      <alignment horizontal="center" vertical="center" wrapText="1"/>
    </xf>
    <xf numFmtId="0" fontId="1" fillId="0" borderId="0" xfId="20" quotePrefix="1" applyFont="1" applyFill="1" applyAlignment="1">
      <alignment horizontal="center" vertical="center"/>
    </xf>
    <xf numFmtId="0" fontId="1" fillId="0" borderId="0" xfId="20" applyFont="1" applyFill="1" applyAlignment="1">
      <alignment horizontal="center" vertical="center"/>
    </xf>
    <xf numFmtId="0" fontId="1" fillId="0" borderId="0" xfId="20" quotePrefix="1" applyFont="1" applyAlignment="1">
      <alignment horizontal="center" vertical="center"/>
    </xf>
    <xf numFmtId="0" fontId="1" fillId="0" borderId="0" xfId="20" applyFont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0" fontId="10" fillId="0" borderId="0" xfId="19" applyFont="1" applyFill="1" applyAlignment="1">
      <alignment horizontal="center" vertical="center" wrapText="1"/>
    </xf>
    <xf numFmtId="0" fontId="10" fillId="0" borderId="0" xfId="19" applyFont="1" applyFill="1" applyAlignment="1">
      <alignment horizontal="center" vertical="center"/>
    </xf>
  </cellXfs>
  <cellStyles count="24">
    <cellStyle name="Comma [0]_1995" xfId="1"/>
    <cellStyle name="Comma_1995" xfId="2"/>
    <cellStyle name="Currency [0]_1995" xfId="3"/>
    <cellStyle name="Currency_1995" xfId="13"/>
    <cellStyle name="no dec" xfId="15"/>
    <cellStyle name="Normal_APR" xfId="4"/>
    <cellStyle name="RowLevel_0" xfId="5"/>
    <cellStyle name="百分比 2 2" xfId="17"/>
    <cellStyle name="常规" xfId="0" builtinId="0"/>
    <cellStyle name="常规 10" xfId="14"/>
    <cellStyle name="常规 2" xfId="22"/>
    <cellStyle name="常规 2 2" xfId="20"/>
    <cellStyle name="常规 20" xfId="6"/>
    <cellStyle name="常规 3" xfId="21"/>
    <cellStyle name="常规 4" xfId="18"/>
    <cellStyle name="常规 5" xfId="19"/>
    <cellStyle name="常规_2007年年初预算表" xfId="7"/>
    <cellStyle name="普通_97-917" xfId="23"/>
    <cellStyle name="千分位[0]_laroux" xfId="9"/>
    <cellStyle name="千分位_97-917" xfId="10"/>
    <cellStyle name="千位[0]_1" xfId="8"/>
    <cellStyle name="千位_1" xfId="11"/>
    <cellStyle name="未定义" xfId="12"/>
    <cellStyle name="样式 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8" sqref="A8:K8"/>
    </sheetView>
  </sheetViews>
  <sheetFormatPr defaultColWidth="9" defaultRowHeight="14.25"/>
  <cols>
    <col min="2" max="2" width="8.375" customWidth="1"/>
    <col min="3" max="9" width="12" customWidth="1"/>
    <col min="10" max="10" width="8.75" customWidth="1"/>
  </cols>
  <sheetData>
    <row r="1" spans="1:11" ht="18.75">
      <c r="A1" s="102" t="s">
        <v>0</v>
      </c>
    </row>
    <row r="8" spans="1:11" ht="63.95" customHeight="1">
      <c r="A8" s="111" t="s">
        <v>317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21" spans="5:7" ht="41.1" customHeight="1">
      <c r="E21" s="112">
        <v>44531</v>
      </c>
      <c r="F21" s="113"/>
      <c r="G21" s="113"/>
    </row>
  </sheetData>
  <mergeCells count="2">
    <mergeCell ref="A8:K8"/>
    <mergeCell ref="E21:G21"/>
  </mergeCells>
  <phoneticPr fontId="34" type="noConversion"/>
  <pageMargins left="0.78680555555555598" right="0.75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2065187536243"/>
    <pageSetUpPr fitToPage="1"/>
  </sheetPr>
  <dimension ref="A1:V51"/>
  <sheetViews>
    <sheetView showZeros="0" workbookViewId="0">
      <pane ySplit="6" topLeftCell="A7" activePane="bottomLeft" state="frozen"/>
      <selection pane="bottomLeft" activeCell="A2" sqref="A2:P2"/>
    </sheetView>
  </sheetViews>
  <sheetFormatPr defaultColWidth="8.75" defaultRowHeight="15.75"/>
  <cols>
    <col min="1" max="1" width="30.375" style="78" customWidth="1"/>
    <col min="2" max="2" width="12.625" style="78" customWidth="1"/>
    <col min="3" max="4" width="12.625" style="78" hidden="1" customWidth="1"/>
    <col min="5" max="5" width="12.625" style="78" customWidth="1"/>
    <col min="6" max="7" width="12.625" style="78" hidden="1" customWidth="1"/>
    <col min="8" max="8" width="12.625" style="78" customWidth="1"/>
    <col min="9" max="9" width="25.875" style="78" customWidth="1"/>
    <col min="10" max="10" width="12.625" style="78" customWidth="1"/>
    <col min="11" max="12" width="12.625" style="78" hidden="1" customWidth="1"/>
    <col min="13" max="13" width="12.625" style="78" customWidth="1"/>
    <col min="14" max="15" width="12.625" style="78" hidden="1" customWidth="1"/>
    <col min="16" max="16" width="12.625" style="78" customWidth="1"/>
    <col min="17" max="17" width="9" style="78" customWidth="1"/>
    <col min="18" max="18" width="7.875" style="79" hidden="1" customWidth="1"/>
    <col min="19" max="19" width="9.625" style="80" hidden="1" customWidth="1"/>
    <col min="20" max="20" width="8.75" style="78" hidden="1" customWidth="1"/>
    <col min="21" max="21" width="5.75" style="78" hidden="1" customWidth="1"/>
    <col min="22" max="22" width="8.5" style="81" hidden="1" customWidth="1"/>
    <col min="23" max="16384" width="8.75" style="78"/>
  </cols>
  <sheetData>
    <row r="1" spans="1:22">
      <c r="A1" s="43"/>
      <c r="B1" s="43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2" ht="24">
      <c r="A2" s="114" t="s">
        <v>316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22" s="76" customFormat="1" ht="17.25" customHeight="1">
      <c r="A3" s="45" t="s">
        <v>1</v>
      </c>
      <c r="B3" s="45"/>
      <c r="C3" s="1"/>
      <c r="D3" s="1"/>
      <c r="E3" s="85"/>
      <c r="F3" s="1"/>
      <c r="G3" s="1"/>
      <c r="H3" s="45"/>
      <c r="I3" s="45"/>
      <c r="J3" s="45"/>
      <c r="K3" s="45"/>
      <c r="L3" s="45"/>
      <c r="M3" s="45"/>
      <c r="N3" s="45"/>
      <c r="O3" s="45"/>
      <c r="P3" s="52" t="s">
        <v>2</v>
      </c>
      <c r="R3" s="79"/>
      <c r="S3" s="80"/>
      <c r="V3" s="98"/>
    </row>
    <row r="4" spans="1:22" ht="18.75" customHeight="1">
      <c r="A4" s="116" t="s">
        <v>3</v>
      </c>
      <c r="B4" s="117"/>
      <c r="C4" s="117"/>
      <c r="D4" s="117"/>
      <c r="E4" s="117"/>
      <c r="F4" s="117"/>
      <c r="G4" s="117"/>
      <c r="H4" s="117"/>
      <c r="I4" s="116" t="s">
        <v>4</v>
      </c>
      <c r="J4" s="117"/>
      <c r="K4" s="117"/>
      <c r="L4" s="117"/>
      <c r="M4" s="117"/>
      <c r="N4" s="117"/>
      <c r="O4" s="117"/>
      <c r="P4" s="117"/>
    </row>
    <row r="5" spans="1:22" ht="12" customHeight="1">
      <c r="A5" s="119" t="s">
        <v>5</v>
      </c>
      <c r="B5" s="118" t="s">
        <v>6</v>
      </c>
      <c r="C5" s="118" t="s">
        <v>7</v>
      </c>
      <c r="D5" s="118"/>
      <c r="E5" s="118" t="s">
        <v>8</v>
      </c>
      <c r="F5" s="118" t="s">
        <v>9</v>
      </c>
      <c r="G5" s="118"/>
      <c r="H5" s="120" t="s">
        <v>10</v>
      </c>
      <c r="I5" s="119" t="s">
        <v>5</v>
      </c>
      <c r="J5" s="122" t="s">
        <v>11</v>
      </c>
      <c r="K5" s="118" t="s">
        <v>7</v>
      </c>
      <c r="L5" s="118"/>
      <c r="M5" s="122" t="s">
        <v>12</v>
      </c>
      <c r="N5" s="118" t="s">
        <v>9</v>
      </c>
      <c r="O5" s="118"/>
      <c r="P5" s="123" t="s">
        <v>10</v>
      </c>
    </row>
    <row r="6" spans="1:22" ht="15" customHeight="1">
      <c r="A6" s="118"/>
      <c r="B6" s="118"/>
      <c r="C6" s="72" t="s">
        <v>13</v>
      </c>
      <c r="D6" s="72" t="s">
        <v>14</v>
      </c>
      <c r="E6" s="118"/>
      <c r="F6" s="72" t="s">
        <v>13</v>
      </c>
      <c r="G6" s="72" t="s">
        <v>14</v>
      </c>
      <c r="H6" s="121"/>
      <c r="I6" s="118"/>
      <c r="J6" s="118"/>
      <c r="K6" s="72" t="s">
        <v>13</v>
      </c>
      <c r="L6" s="72" t="s">
        <v>14</v>
      </c>
      <c r="M6" s="118"/>
      <c r="N6" s="72" t="s">
        <v>13</v>
      </c>
      <c r="O6" s="72" t="s">
        <v>14</v>
      </c>
      <c r="P6" s="124"/>
      <c r="R6" s="90"/>
      <c r="S6" s="91" t="s">
        <v>15</v>
      </c>
      <c r="T6" s="92"/>
      <c r="U6" s="92"/>
      <c r="V6" s="99" t="s">
        <v>16</v>
      </c>
    </row>
    <row r="7" spans="1:22" s="77" customFormat="1" ht="18.95" customHeight="1">
      <c r="A7" s="31" t="s">
        <v>17</v>
      </c>
      <c r="B7" s="27">
        <f>SUM(B8:B20)</f>
        <v>138020</v>
      </c>
      <c r="C7" s="27">
        <f>SUM(C8:C20)</f>
        <v>138020</v>
      </c>
      <c r="D7" s="27"/>
      <c r="E7" s="27">
        <f>SUM(E8:E20)</f>
        <v>110112</v>
      </c>
      <c r="F7" s="27">
        <f>SUM(F8:F20)</f>
        <v>110112</v>
      </c>
      <c r="G7" s="27"/>
      <c r="H7" s="27">
        <f>E7-B7</f>
        <v>-27908</v>
      </c>
      <c r="I7" s="37" t="s">
        <v>18</v>
      </c>
      <c r="J7" s="33">
        <f>K7+L7</f>
        <v>82761.417040603206</v>
      </c>
      <c r="K7" s="33">
        <v>46551.417040603199</v>
      </c>
      <c r="L7" s="33">
        <v>36210</v>
      </c>
      <c r="M7" s="33">
        <f>N7+O7</f>
        <v>85250.258488299994</v>
      </c>
      <c r="N7" s="33">
        <v>47313.258488300002</v>
      </c>
      <c r="O7" s="33">
        <f>36952+55+930</f>
        <v>37937</v>
      </c>
      <c r="P7" s="27">
        <f>M7-J7</f>
        <v>2488.8414476967901</v>
      </c>
      <c r="R7" s="93" t="s">
        <v>19</v>
      </c>
      <c r="S7" s="94">
        <v>47313.258488300002</v>
      </c>
      <c r="T7" s="95"/>
      <c r="U7" s="100" t="s">
        <v>19</v>
      </c>
      <c r="V7" s="100">
        <v>55</v>
      </c>
    </row>
    <row r="8" spans="1:22" s="77" customFormat="1" ht="18.95" customHeight="1">
      <c r="A8" s="31" t="s">
        <v>20</v>
      </c>
      <c r="B8" s="27">
        <v>32820</v>
      </c>
      <c r="C8" s="27">
        <v>32820</v>
      </c>
      <c r="D8" s="27"/>
      <c r="E8" s="27">
        <v>33462</v>
      </c>
      <c r="F8" s="27">
        <v>33462</v>
      </c>
      <c r="G8" s="27"/>
      <c r="H8" s="27">
        <f t="shared" ref="H8:H27" si="0">E8-B8</f>
        <v>642</v>
      </c>
      <c r="I8" s="37" t="s">
        <v>21</v>
      </c>
      <c r="J8" s="33">
        <f t="shared" ref="J8:J31" si="1">K8+L8</f>
        <v>667.27717779847603</v>
      </c>
      <c r="K8" s="33">
        <v>630.27717779847603</v>
      </c>
      <c r="L8" s="33">
        <v>37</v>
      </c>
      <c r="M8" s="33">
        <f t="shared" ref="M8:M31" si="2">N8+O8</f>
        <v>841.58307049875305</v>
      </c>
      <c r="N8" s="33">
        <v>806.58307049875305</v>
      </c>
      <c r="O8" s="33">
        <v>35</v>
      </c>
      <c r="P8" s="27">
        <f t="shared" ref="P8:P31" si="3">M8-J8</f>
        <v>174.30589270027701</v>
      </c>
      <c r="R8" s="93" t="s">
        <v>22</v>
      </c>
      <c r="S8" s="94">
        <v>806.58307049875305</v>
      </c>
      <c r="T8" s="95"/>
      <c r="U8" s="95"/>
      <c r="V8" s="100"/>
    </row>
    <row r="9" spans="1:22" s="77" customFormat="1" ht="18.95" customHeight="1">
      <c r="A9" s="31" t="s">
        <v>23</v>
      </c>
      <c r="B9" s="27">
        <v>0</v>
      </c>
      <c r="C9" s="27"/>
      <c r="D9" s="27"/>
      <c r="E9" s="27">
        <v>0</v>
      </c>
      <c r="F9" s="27">
        <v>0</v>
      </c>
      <c r="G9" s="27"/>
      <c r="H9" s="27">
        <f t="shared" si="0"/>
        <v>0</v>
      </c>
      <c r="I9" s="37" t="s">
        <v>24</v>
      </c>
      <c r="J9" s="33">
        <f t="shared" si="1"/>
        <v>32864.143474714001</v>
      </c>
      <c r="K9" s="33">
        <v>32864.143474714001</v>
      </c>
      <c r="L9" s="33"/>
      <c r="M9" s="33">
        <f t="shared" si="2"/>
        <v>34443.431103068797</v>
      </c>
      <c r="N9" s="33">
        <v>34443.431103068797</v>
      </c>
      <c r="O9" s="33"/>
      <c r="P9" s="27">
        <f t="shared" si="3"/>
        <v>1579.2876283548001</v>
      </c>
      <c r="R9" s="93" t="s">
        <v>25</v>
      </c>
      <c r="S9" s="94">
        <v>34443.431103068797</v>
      </c>
      <c r="T9" s="95"/>
      <c r="U9" s="95"/>
      <c r="V9" s="100"/>
    </row>
    <row r="10" spans="1:22" s="77" customFormat="1" ht="18.95" customHeight="1">
      <c r="A10" s="31" t="s">
        <v>26</v>
      </c>
      <c r="B10" s="27">
        <v>6800</v>
      </c>
      <c r="C10" s="27">
        <v>6800</v>
      </c>
      <c r="D10" s="27"/>
      <c r="E10" s="27">
        <v>8520</v>
      </c>
      <c r="F10" s="27">
        <v>8520</v>
      </c>
      <c r="G10" s="27"/>
      <c r="H10" s="27">
        <f t="shared" si="0"/>
        <v>1720</v>
      </c>
      <c r="I10" s="37" t="s">
        <v>27</v>
      </c>
      <c r="J10" s="33">
        <f t="shared" si="1"/>
        <v>154636.05077843301</v>
      </c>
      <c r="K10" s="33">
        <v>154636.05077843301</v>
      </c>
      <c r="L10" s="33"/>
      <c r="M10" s="33">
        <f t="shared" si="2"/>
        <v>155407</v>
      </c>
      <c r="N10" s="33">
        <f>152907+2500</f>
        <v>155407</v>
      </c>
      <c r="O10" s="33"/>
      <c r="P10" s="27">
        <f t="shared" si="3"/>
        <v>770.94922156698897</v>
      </c>
      <c r="R10" s="93" t="s">
        <v>28</v>
      </c>
      <c r="S10" s="94">
        <v>152906.713596699</v>
      </c>
      <c r="T10" s="95"/>
      <c r="U10" s="95"/>
      <c r="V10" s="100"/>
    </row>
    <row r="11" spans="1:22" s="77" customFormat="1" ht="18.95" customHeight="1">
      <c r="A11" s="31" t="s">
        <v>29</v>
      </c>
      <c r="B11" s="27">
        <v>2000</v>
      </c>
      <c r="C11" s="27">
        <v>2000</v>
      </c>
      <c r="D11" s="27"/>
      <c r="E11" s="27">
        <v>2232</v>
      </c>
      <c r="F11" s="27">
        <v>2232</v>
      </c>
      <c r="G11" s="27"/>
      <c r="H11" s="27">
        <f t="shared" si="0"/>
        <v>232</v>
      </c>
      <c r="I11" s="37" t="s">
        <v>30</v>
      </c>
      <c r="J11" s="33">
        <f t="shared" si="1"/>
        <v>5949.8782175365995</v>
      </c>
      <c r="K11" s="33">
        <v>5949.8782175365995</v>
      </c>
      <c r="L11" s="33"/>
      <c r="M11" s="33">
        <f t="shared" si="2"/>
        <v>8311</v>
      </c>
      <c r="N11" s="33">
        <f>1811+6500</f>
        <v>8311</v>
      </c>
      <c r="O11" s="33"/>
      <c r="P11" s="27">
        <f t="shared" si="3"/>
        <v>2361.1217824634</v>
      </c>
      <c r="R11" s="93" t="s">
        <v>31</v>
      </c>
      <c r="S11" s="94">
        <v>1810.6680809028001</v>
      </c>
      <c r="T11" s="95"/>
      <c r="U11" s="95"/>
      <c r="V11" s="100"/>
    </row>
    <row r="12" spans="1:22" s="77" customFormat="1" ht="18.95" customHeight="1">
      <c r="A12" s="31" t="s">
        <v>32</v>
      </c>
      <c r="B12" s="27">
        <v>7200</v>
      </c>
      <c r="C12" s="27">
        <v>7200</v>
      </c>
      <c r="D12" s="27"/>
      <c r="E12" s="27">
        <v>2200</v>
      </c>
      <c r="F12" s="27">
        <v>2200</v>
      </c>
      <c r="G12" s="27"/>
      <c r="H12" s="27">
        <f t="shared" si="0"/>
        <v>-5000</v>
      </c>
      <c r="I12" s="37" t="s">
        <v>33</v>
      </c>
      <c r="J12" s="33">
        <f t="shared" si="1"/>
        <v>8180.0662734402003</v>
      </c>
      <c r="K12" s="33">
        <v>6086.0662734402003</v>
      </c>
      <c r="L12" s="33">
        <v>2094</v>
      </c>
      <c r="M12" s="33">
        <f t="shared" si="2"/>
        <v>10065.259980131201</v>
      </c>
      <c r="N12" s="33">
        <v>7954.2599801312199</v>
      </c>
      <c r="O12" s="33">
        <f>2000+111</f>
        <v>2111</v>
      </c>
      <c r="P12" s="27">
        <f t="shared" si="3"/>
        <v>1885.19370669102</v>
      </c>
      <c r="R12" s="93" t="s">
        <v>34</v>
      </c>
      <c r="S12" s="94">
        <v>7954.2599801312199</v>
      </c>
      <c r="T12" s="95"/>
      <c r="U12" s="100" t="s">
        <v>34</v>
      </c>
      <c r="V12" s="100">
        <v>111</v>
      </c>
    </row>
    <row r="13" spans="1:22" s="77" customFormat="1" ht="18.95" customHeight="1">
      <c r="A13" s="31" t="s">
        <v>35</v>
      </c>
      <c r="B13" s="27">
        <v>7400</v>
      </c>
      <c r="C13" s="27">
        <v>7400</v>
      </c>
      <c r="D13" s="27"/>
      <c r="E13" s="27">
        <v>9143</v>
      </c>
      <c r="F13" s="27">
        <v>9143</v>
      </c>
      <c r="G13" s="27"/>
      <c r="H13" s="27">
        <f t="shared" si="0"/>
        <v>1743</v>
      </c>
      <c r="I13" s="37" t="s">
        <v>36</v>
      </c>
      <c r="J13" s="33">
        <f t="shared" si="1"/>
        <v>110623.986228522</v>
      </c>
      <c r="K13" s="33">
        <v>79650.986228522001</v>
      </c>
      <c r="L13" s="33">
        <v>30973</v>
      </c>
      <c r="M13" s="33">
        <f t="shared" si="2"/>
        <v>120827.22347982301</v>
      </c>
      <c r="N13" s="33">
        <v>89879.223479822802</v>
      </c>
      <c r="O13" s="33">
        <f>9000+21948</f>
        <v>30948</v>
      </c>
      <c r="P13" s="27">
        <f t="shared" si="3"/>
        <v>10203.237251300799</v>
      </c>
      <c r="R13" s="93" t="s">
        <v>37</v>
      </c>
      <c r="S13" s="94">
        <v>89879.223479822802</v>
      </c>
      <c r="T13" s="95"/>
      <c r="U13" s="100" t="s">
        <v>37</v>
      </c>
      <c r="V13" s="100">
        <v>21947.9</v>
      </c>
    </row>
    <row r="14" spans="1:22" s="77" customFormat="1" ht="18.95" customHeight="1">
      <c r="A14" s="31" t="s">
        <v>38</v>
      </c>
      <c r="B14" s="27">
        <v>7000</v>
      </c>
      <c r="C14" s="27">
        <v>7000</v>
      </c>
      <c r="D14" s="27"/>
      <c r="E14" s="27">
        <v>8039</v>
      </c>
      <c r="F14" s="27">
        <v>8039</v>
      </c>
      <c r="G14" s="27"/>
      <c r="H14" s="27">
        <f t="shared" si="0"/>
        <v>1039</v>
      </c>
      <c r="I14" s="33" t="s">
        <v>39</v>
      </c>
      <c r="J14" s="33">
        <f t="shared" si="1"/>
        <v>93481.209632568003</v>
      </c>
      <c r="K14" s="33">
        <v>91818.209632568003</v>
      </c>
      <c r="L14" s="33">
        <v>1663</v>
      </c>
      <c r="M14" s="33">
        <f t="shared" si="2"/>
        <v>90698</v>
      </c>
      <c r="N14" s="33">
        <f>68898+20000</f>
        <v>88898</v>
      </c>
      <c r="O14" s="33">
        <v>1800</v>
      </c>
      <c r="P14" s="27">
        <f t="shared" si="3"/>
        <v>-2783.209632568</v>
      </c>
      <c r="R14" s="93" t="s">
        <v>40</v>
      </c>
      <c r="S14" s="94">
        <v>68898.172580063299</v>
      </c>
      <c r="T14" s="95"/>
      <c r="U14" s="95"/>
      <c r="V14" s="100"/>
    </row>
    <row r="15" spans="1:22" s="77" customFormat="1" ht="18.95" customHeight="1">
      <c r="A15" s="31" t="s">
        <v>41</v>
      </c>
      <c r="B15" s="27">
        <v>2500</v>
      </c>
      <c r="C15" s="27">
        <v>2500</v>
      </c>
      <c r="D15" s="27"/>
      <c r="E15" s="27">
        <v>2431</v>
      </c>
      <c r="F15" s="27">
        <v>2431</v>
      </c>
      <c r="G15" s="27"/>
      <c r="H15" s="27">
        <f t="shared" si="0"/>
        <v>-69</v>
      </c>
      <c r="I15" s="37" t="s">
        <v>42</v>
      </c>
      <c r="J15" s="33">
        <f t="shared" si="1"/>
        <v>26708.985227006899</v>
      </c>
      <c r="K15" s="33">
        <v>26349.985227006899</v>
      </c>
      <c r="L15" s="33">
        <v>359</v>
      </c>
      <c r="M15" s="33">
        <f t="shared" si="2"/>
        <v>26954</v>
      </c>
      <c r="N15" s="33">
        <f>20269+5500</f>
        <v>25769</v>
      </c>
      <c r="O15" s="33">
        <f>0+1185</f>
        <v>1185</v>
      </c>
      <c r="P15" s="27">
        <f t="shared" si="3"/>
        <v>245.01477299310099</v>
      </c>
      <c r="R15" s="93" t="s">
        <v>43</v>
      </c>
      <c r="S15" s="94">
        <v>20268.822248083899</v>
      </c>
      <c r="T15" s="95"/>
      <c r="U15" s="100" t="s">
        <v>43</v>
      </c>
      <c r="V15" s="100">
        <v>1185.0583710000001</v>
      </c>
    </row>
    <row r="16" spans="1:22" s="77" customFormat="1" ht="18.95" customHeight="1">
      <c r="A16" s="31" t="s">
        <v>44</v>
      </c>
      <c r="B16" s="27">
        <v>16000</v>
      </c>
      <c r="C16" s="27">
        <v>16000</v>
      </c>
      <c r="D16" s="27"/>
      <c r="E16" s="27">
        <v>17892</v>
      </c>
      <c r="F16" s="27">
        <v>17892</v>
      </c>
      <c r="G16" s="27"/>
      <c r="H16" s="27">
        <f t="shared" si="0"/>
        <v>1892</v>
      </c>
      <c r="I16" s="37" t="s">
        <v>45</v>
      </c>
      <c r="J16" s="33">
        <f t="shared" si="1"/>
        <v>56225.816886829598</v>
      </c>
      <c r="K16" s="33">
        <v>41455.816886829598</v>
      </c>
      <c r="L16" s="33">
        <v>14770</v>
      </c>
      <c r="M16" s="33">
        <f t="shared" si="2"/>
        <v>57973</v>
      </c>
      <c r="N16" s="33">
        <f>35274+3000+4000</f>
        <v>42274</v>
      </c>
      <c r="O16" s="33">
        <f>15000+699</f>
        <v>15699</v>
      </c>
      <c r="P16" s="27">
        <f t="shared" si="3"/>
        <v>1747.18311317039</v>
      </c>
      <c r="R16" s="93" t="s">
        <v>46</v>
      </c>
      <c r="S16" s="94">
        <v>35274.097857345601</v>
      </c>
      <c r="T16" s="95"/>
      <c r="U16" s="100" t="s">
        <v>46</v>
      </c>
      <c r="V16" s="100">
        <v>699</v>
      </c>
    </row>
    <row r="17" spans="1:22" s="77" customFormat="1" ht="18.95" customHeight="1">
      <c r="A17" s="31" t="s">
        <v>47</v>
      </c>
      <c r="B17" s="27">
        <v>25200</v>
      </c>
      <c r="C17" s="27">
        <v>25200</v>
      </c>
      <c r="D17" s="27"/>
      <c r="E17" s="27">
        <v>5462</v>
      </c>
      <c r="F17" s="27">
        <v>5462</v>
      </c>
      <c r="G17" s="27"/>
      <c r="H17" s="27">
        <f t="shared" si="0"/>
        <v>-19738</v>
      </c>
      <c r="I17" s="37" t="s">
        <v>48</v>
      </c>
      <c r="J17" s="33">
        <f t="shared" si="1"/>
        <v>112261.411340871</v>
      </c>
      <c r="K17" s="33">
        <v>84037.411340870996</v>
      </c>
      <c r="L17" s="33">
        <v>28224</v>
      </c>
      <c r="M17" s="33">
        <f t="shared" si="2"/>
        <v>115368</v>
      </c>
      <c r="N17" s="33">
        <f>68903+5130+10000+1000</f>
        <v>85033</v>
      </c>
      <c r="O17" s="33">
        <f>24000+6335</f>
        <v>30335</v>
      </c>
      <c r="P17" s="27">
        <f t="shared" si="3"/>
        <v>3106.588659129</v>
      </c>
      <c r="R17" s="93" t="s">
        <v>49</v>
      </c>
      <c r="S17" s="94">
        <v>68903.174142375006</v>
      </c>
      <c r="T17" s="95"/>
      <c r="U17" s="100" t="s">
        <v>49</v>
      </c>
      <c r="V17" s="100">
        <v>6334.6351880000002</v>
      </c>
    </row>
    <row r="18" spans="1:22" s="77" customFormat="1" ht="18.95" customHeight="1">
      <c r="A18" s="31" t="s">
        <v>50</v>
      </c>
      <c r="B18" s="27">
        <v>11700</v>
      </c>
      <c r="C18" s="27">
        <v>11700</v>
      </c>
      <c r="D18" s="27"/>
      <c r="E18" s="27">
        <v>5138</v>
      </c>
      <c r="F18" s="27">
        <v>5138</v>
      </c>
      <c r="G18" s="27"/>
      <c r="H18" s="27">
        <f t="shared" si="0"/>
        <v>-6562</v>
      </c>
      <c r="I18" s="37" t="s">
        <v>51</v>
      </c>
      <c r="J18" s="33">
        <f t="shared" si="1"/>
        <v>36111.501660927497</v>
      </c>
      <c r="K18" s="33">
        <v>36101.501660927497</v>
      </c>
      <c r="L18" s="33">
        <v>10</v>
      </c>
      <c r="M18" s="33">
        <f t="shared" si="2"/>
        <v>49917.2775852427</v>
      </c>
      <c r="N18" s="33">
        <v>49811.2775852427</v>
      </c>
      <c r="O18" s="33">
        <v>106</v>
      </c>
      <c r="P18" s="27">
        <f t="shared" si="3"/>
        <v>13805.7759243152</v>
      </c>
      <c r="R18" s="93" t="s">
        <v>52</v>
      </c>
      <c r="S18" s="94">
        <v>49811.2775852427</v>
      </c>
      <c r="T18" s="95"/>
      <c r="U18" s="95"/>
      <c r="V18" s="100"/>
    </row>
    <row r="19" spans="1:22" s="77" customFormat="1" ht="18.95" customHeight="1">
      <c r="A19" s="31" t="s">
        <v>53</v>
      </c>
      <c r="B19" s="27">
        <v>17800</v>
      </c>
      <c r="C19" s="27">
        <v>17800</v>
      </c>
      <c r="D19" s="27"/>
      <c r="E19" s="27">
        <v>14342</v>
      </c>
      <c r="F19" s="27">
        <v>14342</v>
      </c>
      <c r="G19" s="27"/>
      <c r="H19" s="27">
        <f t="shared" si="0"/>
        <v>-3458</v>
      </c>
      <c r="I19" s="37" t="s">
        <v>54</v>
      </c>
      <c r="J19" s="33">
        <f t="shared" si="1"/>
        <v>6326.5248531958196</v>
      </c>
      <c r="K19" s="33">
        <v>6297.5248531958196</v>
      </c>
      <c r="L19" s="33">
        <v>29</v>
      </c>
      <c r="M19" s="33">
        <f t="shared" si="2"/>
        <v>6311.0708482837799</v>
      </c>
      <c r="N19" s="33">
        <v>6283.0708482837799</v>
      </c>
      <c r="O19" s="33">
        <v>28</v>
      </c>
      <c r="P19" s="27">
        <f t="shared" si="3"/>
        <v>-15.454004912039601</v>
      </c>
      <c r="R19" s="93" t="s">
        <v>55</v>
      </c>
      <c r="S19" s="94">
        <v>6283.0708482837799</v>
      </c>
      <c r="T19" s="95"/>
      <c r="U19" s="95"/>
      <c r="V19" s="100"/>
    </row>
    <row r="20" spans="1:22" s="77" customFormat="1" ht="18.95" customHeight="1">
      <c r="A20" s="31" t="s">
        <v>56</v>
      </c>
      <c r="B20" s="27">
        <v>1600</v>
      </c>
      <c r="C20" s="27">
        <v>1600</v>
      </c>
      <c r="D20" s="27"/>
      <c r="E20" s="27">
        <v>1251</v>
      </c>
      <c r="F20" s="27">
        <v>1251</v>
      </c>
      <c r="G20" s="27"/>
      <c r="H20" s="27">
        <f t="shared" si="0"/>
        <v>-349</v>
      </c>
      <c r="I20" s="37" t="s">
        <v>57</v>
      </c>
      <c r="J20" s="33">
        <f t="shared" si="1"/>
        <v>1478.26682401521</v>
      </c>
      <c r="K20" s="33">
        <v>1478.26682401521</v>
      </c>
      <c r="L20" s="33"/>
      <c r="M20" s="33">
        <f t="shared" si="2"/>
        <v>1647.0216426754</v>
      </c>
      <c r="N20" s="33">
        <v>1647.0216426754</v>
      </c>
      <c r="O20" s="33"/>
      <c r="P20" s="27">
        <f t="shared" si="3"/>
        <v>168.75481866019001</v>
      </c>
      <c r="R20" s="93" t="s">
        <v>58</v>
      </c>
      <c r="S20" s="94">
        <v>1647.0216426754</v>
      </c>
      <c r="T20" s="95"/>
      <c r="U20" s="95"/>
      <c r="V20" s="100"/>
    </row>
    <row r="21" spans="1:22" s="77" customFormat="1" ht="18.95" customHeight="1">
      <c r="A21" s="31" t="s">
        <v>59</v>
      </c>
      <c r="B21" s="27">
        <f t="shared" ref="B21:G21" si="4">SUM(B22:B27)</f>
        <v>78020</v>
      </c>
      <c r="C21" s="27">
        <f t="shared" si="4"/>
        <v>77150</v>
      </c>
      <c r="D21" s="27">
        <f t="shared" si="4"/>
        <v>870</v>
      </c>
      <c r="E21" s="27">
        <f t="shared" si="4"/>
        <v>100034</v>
      </c>
      <c r="F21" s="27">
        <f t="shared" si="4"/>
        <v>98861</v>
      </c>
      <c r="G21" s="27">
        <f t="shared" si="4"/>
        <v>1173</v>
      </c>
      <c r="H21" s="27">
        <f t="shared" si="0"/>
        <v>22014</v>
      </c>
      <c r="I21" s="37" t="s">
        <v>60</v>
      </c>
      <c r="J21" s="33">
        <f t="shared" si="1"/>
        <v>2.7866207361800601</v>
      </c>
      <c r="K21" s="33">
        <v>2.7866207361800601</v>
      </c>
      <c r="L21" s="33"/>
      <c r="M21" s="33">
        <f t="shared" si="2"/>
        <v>381.52</v>
      </c>
      <c r="N21" s="33">
        <v>381.52</v>
      </c>
      <c r="O21" s="33"/>
      <c r="P21" s="27">
        <f t="shared" si="3"/>
        <v>378.73337926381998</v>
      </c>
      <c r="R21" s="93" t="s">
        <v>61</v>
      </c>
      <c r="S21" s="94">
        <v>381.52</v>
      </c>
      <c r="T21" s="95"/>
      <c r="U21" s="100"/>
      <c r="V21" s="100"/>
    </row>
    <row r="22" spans="1:22" s="77" customFormat="1" ht="18.95" customHeight="1">
      <c r="A22" s="31" t="s">
        <v>62</v>
      </c>
      <c r="B22" s="27">
        <v>7100</v>
      </c>
      <c r="C22" s="27">
        <f>2000+2500+2600</f>
        <v>7100</v>
      </c>
      <c r="D22" s="27"/>
      <c r="E22" s="27">
        <v>8402</v>
      </c>
      <c r="F22" s="27">
        <f t="shared" ref="F22:F27" si="5">E22-G22</f>
        <v>8402</v>
      </c>
      <c r="G22" s="27"/>
      <c r="H22" s="27">
        <f t="shared" si="0"/>
        <v>1302</v>
      </c>
      <c r="I22" s="37" t="s">
        <v>63</v>
      </c>
      <c r="J22" s="33">
        <f t="shared" si="1"/>
        <v>0</v>
      </c>
      <c r="K22" s="33">
        <v>0</v>
      </c>
      <c r="L22" s="33"/>
      <c r="M22" s="33">
        <f t="shared" si="2"/>
        <v>0</v>
      </c>
      <c r="N22" s="33"/>
      <c r="O22" s="33"/>
      <c r="P22" s="27">
        <f t="shared" si="3"/>
        <v>0</v>
      </c>
      <c r="R22" s="93"/>
      <c r="S22" s="94"/>
      <c r="T22" s="95"/>
      <c r="U22" s="100"/>
      <c r="V22" s="100"/>
    </row>
    <row r="23" spans="1:22" s="77" customFormat="1" ht="18.95" customHeight="1">
      <c r="A23" s="31" t="s">
        <v>64</v>
      </c>
      <c r="B23" s="27">
        <v>36050</v>
      </c>
      <c r="C23" s="27">
        <v>35930</v>
      </c>
      <c r="D23" s="27">
        <v>120</v>
      </c>
      <c r="E23" s="27">
        <v>36497</v>
      </c>
      <c r="F23" s="27">
        <f t="shared" si="5"/>
        <v>36401</v>
      </c>
      <c r="G23" s="27">
        <v>96</v>
      </c>
      <c r="H23" s="27">
        <f t="shared" si="0"/>
        <v>447</v>
      </c>
      <c r="I23" s="33" t="s">
        <v>65</v>
      </c>
      <c r="J23" s="33">
        <f t="shared" si="1"/>
        <v>17321.1688023317</v>
      </c>
      <c r="K23" s="33">
        <v>17321.1688023317</v>
      </c>
      <c r="L23" s="33"/>
      <c r="M23" s="33">
        <f t="shared" si="2"/>
        <v>8988.8662876581893</v>
      </c>
      <c r="N23" s="33">
        <v>8988.8662876581893</v>
      </c>
      <c r="O23" s="33"/>
      <c r="P23" s="27">
        <f t="shared" si="3"/>
        <v>-8332.3025146735108</v>
      </c>
      <c r="R23" s="93" t="s">
        <v>66</v>
      </c>
      <c r="S23" s="94">
        <v>8988.8662876581893</v>
      </c>
      <c r="T23" s="95"/>
      <c r="U23" s="100"/>
      <c r="V23" s="100"/>
    </row>
    <row r="24" spans="1:22" s="77" customFormat="1" ht="18.95" customHeight="1">
      <c r="A24" s="31" t="s">
        <v>67</v>
      </c>
      <c r="B24" s="27">
        <v>6500</v>
      </c>
      <c r="C24" s="27">
        <v>6440</v>
      </c>
      <c r="D24" s="27">
        <v>60</v>
      </c>
      <c r="E24" s="27">
        <v>9602</v>
      </c>
      <c r="F24" s="27">
        <f t="shared" si="5"/>
        <v>8936</v>
      </c>
      <c r="G24" s="27">
        <v>666</v>
      </c>
      <c r="H24" s="27">
        <f t="shared" si="0"/>
        <v>3102</v>
      </c>
      <c r="I24" s="37" t="s">
        <v>68</v>
      </c>
      <c r="J24" s="33">
        <f t="shared" si="1"/>
        <v>55865.665413503099</v>
      </c>
      <c r="K24" s="33">
        <v>43343.665413503099</v>
      </c>
      <c r="L24" s="33">
        <v>12522</v>
      </c>
      <c r="M24" s="33">
        <f t="shared" si="2"/>
        <v>56640</v>
      </c>
      <c r="N24" s="33">
        <f>34821+5623+3000</f>
        <v>43444</v>
      </c>
      <c r="O24" s="33">
        <f>8000+5196</f>
        <v>13196</v>
      </c>
      <c r="P24" s="27">
        <f t="shared" si="3"/>
        <v>774.33458649690101</v>
      </c>
      <c r="R24" s="93" t="s">
        <v>69</v>
      </c>
      <c r="S24" s="94">
        <v>34820.669166844302</v>
      </c>
      <c r="T24" s="95"/>
      <c r="U24" s="100" t="s">
        <v>69</v>
      </c>
      <c r="V24" s="100">
        <v>5196</v>
      </c>
    </row>
    <row r="25" spans="1:22" s="77" customFormat="1" ht="18.95" customHeight="1">
      <c r="A25" s="31" t="s">
        <v>70</v>
      </c>
      <c r="B25" s="27">
        <v>22270</v>
      </c>
      <c r="C25" s="27">
        <v>21670</v>
      </c>
      <c r="D25" s="27">
        <v>600</v>
      </c>
      <c r="E25" s="27">
        <v>32050</v>
      </c>
      <c r="F25" s="27">
        <f t="shared" si="5"/>
        <v>31789</v>
      </c>
      <c r="G25" s="27">
        <v>261</v>
      </c>
      <c r="H25" s="27">
        <f t="shared" si="0"/>
        <v>9780</v>
      </c>
      <c r="I25" s="37" t="s">
        <v>71</v>
      </c>
      <c r="J25" s="33">
        <f t="shared" si="1"/>
        <v>633.5</v>
      </c>
      <c r="K25" s="33">
        <v>633.5</v>
      </c>
      <c r="L25" s="33"/>
      <c r="M25" s="33">
        <f t="shared" si="2"/>
        <v>633.5</v>
      </c>
      <c r="N25" s="33">
        <v>633.5</v>
      </c>
      <c r="O25" s="33"/>
      <c r="P25" s="27">
        <f t="shared" si="3"/>
        <v>0</v>
      </c>
      <c r="R25" s="93" t="s">
        <v>72</v>
      </c>
      <c r="S25" s="94">
        <v>633.5</v>
      </c>
      <c r="T25" s="95"/>
      <c r="U25" s="95"/>
      <c r="V25" s="100"/>
    </row>
    <row r="26" spans="1:22" s="77" customFormat="1" ht="18.95" customHeight="1">
      <c r="A26" s="31" t="s">
        <v>73</v>
      </c>
      <c r="B26" s="27">
        <v>1500</v>
      </c>
      <c r="C26" s="27">
        <v>1500</v>
      </c>
      <c r="D26" s="27"/>
      <c r="E26" s="27">
        <v>1933</v>
      </c>
      <c r="F26" s="27">
        <f t="shared" si="5"/>
        <v>1888</v>
      </c>
      <c r="G26" s="27">
        <v>45</v>
      </c>
      <c r="H26" s="27">
        <f t="shared" si="0"/>
        <v>433</v>
      </c>
      <c r="I26" s="88" t="s">
        <v>74</v>
      </c>
      <c r="J26" s="33">
        <f t="shared" si="1"/>
        <v>11024.8133396337</v>
      </c>
      <c r="K26" s="33">
        <v>10909.8133396337</v>
      </c>
      <c r="L26" s="33">
        <v>115</v>
      </c>
      <c r="M26" s="33">
        <f t="shared" si="2"/>
        <v>9079.7442385872891</v>
      </c>
      <c r="N26" s="33">
        <v>8219.7442385872891</v>
      </c>
      <c r="O26" s="33">
        <f>800+60</f>
        <v>860</v>
      </c>
      <c r="P26" s="27">
        <f t="shared" si="3"/>
        <v>-1945.0691010464</v>
      </c>
      <c r="R26" s="93" t="s">
        <v>75</v>
      </c>
      <c r="S26" s="94">
        <v>5130</v>
      </c>
      <c r="T26" s="95"/>
      <c r="U26" s="100" t="s">
        <v>76</v>
      </c>
      <c r="V26" s="100">
        <v>60</v>
      </c>
    </row>
    <row r="27" spans="1:22" s="77" customFormat="1" ht="18.95" customHeight="1">
      <c r="A27" s="31" t="s">
        <v>77</v>
      </c>
      <c r="B27" s="27">
        <v>4600</v>
      </c>
      <c r="C27" s="27">
        <v>4510</v>
      </c>
      <c r="D27" s="27">
        <v>90</v>
      </c>
      <c r="E27" s="27">
        <v>11550</v>
      </c>
      <c r="F27" s="27">
        <f t="shared" si="5"/>
        <v>11445</v>
      </c>
      <c r="G27" s="27">
        <v>105</v>
      </c>
      <c r="H27" s="27">
        <f t="shared" si="0"/>
        <v>6950</v>
      </c>
      <c r="I27" s="37" t="s">
        <v>78</v>
      </c>
      <c r="J27" s="33">
        <f t="shared" si="1"/>
        <v>10000</v>
      </c>
      <c r="K27" s="33">
        <v>10000</v>
      </c>
      <c r="L27" s="33"/>
      <c r="M27" s="33">
        <f t="shared" si="2"/>
        <v>10000</v>
      </c>
      <c r="N27" s="33">
        <v>10000</v>
      </c>
      <c r="O27" s="33"/>
      <c r="P27" s="27">
        <f t="shared" si="3"/>
        <v>0</v>
      </c>
      <c r="R27" s="93" t="s">
        <v>76</v>
      </c>
      <c r="S27" s="94">
        <v>8219.7442385872891</v>
      </c>
      <c r="T27" s="95"/>
      <c r="U27" s="95"/>
      <c r="V27" s="95"/>
    </row>
    <row r="28" spans="1:22" s="77" customFormat="1" ht="18.95" customHeight="1">
      <c r="A28" s="82"/>
      <c r="B28" s="82"/>
      <c r="C28" s="82"/>
      <c r="D28" s="82"/>
      <c r="E28" s="82"/>
      <c r="F28" s="82"/>
      <c r="G28" s="82"/>
      <c r="H28" s="86"/>
      <c r="I28" s="37" t="s">
        <v>79</v>
      </c>
      <c r="J28" s="33">
        <f t="shared" si="1"/>
        <v>6788.2081133346001</v>
      </c>
      <c r="K28" s="33">
        <v>6788.2081133346001</v>
      </c>
      <c r="L28" s="33"/>
      <c r="M28" s="33">
        <f t="shared" si="2"/>
        <v>10848.7</v>
      </c>
      <c r="N28" s="33">
        <f>20888.7-1000-4000-3000-2300</f>
        <v>10588.7</v>
      </c>
      <c r="O28" s="33">
        <v>260</v>
      </c>
      <c r="P28" s="27">
        <f t="shared" si="3"/>
        <v>4060.4918866654002</v>
      </c>
      <c r="R28" s="93" t="s">
        <v>80</v>
      </c>
      <c r="S28" s="94">
        <v>20888.7</v>
      </c>
      <c r="T28" s="95"/>
      <c r="U28" s="100" t="s">
        <v>80</v>
      </c>
      <c r="V28" s="100">
        <v>260</v>
      </c>
    </row>
    <row r="29" spans="1:22" s="77" customFormat="1" ht="18.95" customHeight="1">
      <c r="A29" s="31" t="s">
        <v>81</v>
      </c>
      <c r="B29" s="27">
        <f>C29</f>
        <v>215170</v>
      </c>
      <c r="C29" s="27">
        <f>C7+C21</f>
        <v>215170</v>
      </c>
      <c r="D29" s="83"/>
      <c r="E29" s="27">
        <f>F29+G29</f>
        <v>208973</v>
      </c>
      <c r="F29" s="27">
        <f>F21+F7</f>
        <v>208973</v>
      </c>
      <c r="G29" s="83"/>
      <c r="H29" s="27">
        <f>E29-B29</f>
        <v>-6197</v>
      </c>
      <c r="I29" s="88" t="s">
        <v>82</v>
      </c>
      <c r="J29" s="33">
        <f t="shared" si="1"/>
        <v>0</v>
      </c>
      <c r="K29" s="33">
        <v>0</v>
      </c>
      <c r="L29" s="37"/>
      <c r="M29" s="33">
        <f t="shared" si="2"/>
        <v>0</v>
      </c>
      <c r="N29" s="33"/>
      <c r="O29" s="33"/>
      <c r="P29" s="27">
        <f t="shared" si="3"/>
        <v>0</v>
      </c>
      <c r="R29" s="93"/>
      <c r="S29" s="94"/>
      <c r="T29" s="95"/>
      <c r="U29" s="100"/>
      <c r="V29" s="100">
        <f>SUM(V7:V28)</f>
        <v>35848.593559000001</v>
      </c>
    </row>
    <row r="30" spans="1:22" s="77" customFormat="1" ht="18.95" customHeight="1">
      <c r="A30" s="34" t="s">
        <v>83</v>
      </c>
      <c r="B30" s="27">
        <f>D30</f>
        <v>870</v>
      </c>
      <c r="C30" s="27"/>
      <c r="D30" s="27">
        <f>D7+D21</f>
        <v>870</v>
      </c>
      <c r="E30" s="27">
        <f>F30+G30</f>
        <v>1173</v>
      </c>
      <c r="F30" s="27"/>
      <c r="G30" s="27">
        <f>G21+G7</f>
        <v>1173</v>
      </c>
      <c r="H30" s="27">
        <f>E30-B30</f>
        <v>303</v>
      </c>
      <c r="I30" s="37" t="s">
        <v>84</v>
      </c>
      <c r="J30" s="33">
        <f t="shared" si="1"/>
        <v>19327</v>
      </c>
      <c r="K30" s="33">
        <v>19327</v>
      </c>
      <c r="L30" s="33"/>
      <c r="M30" s="33">
        <f t="shared" si="2"/>
        <v>17395</v>
      </c>
      <c r="N30" s="33">
        <v>17395</v>
      </c>
      <c r="O30" s="33"/>
      <c r="P30" s="27">
        <f t="shared" si="3"/>
        <v>-1932</v>
      </c>
      <c r="R30" s="93"/>
      <c r="S30" s="94"/>
      <c r="T30" s="95"/>
      <c r="U30" s="100"/>
      <c r="V30" s="100"/>
    </row>
    <row r="31" spans="1:22" s="77" customFormat="1" ht="18.95" customHeight="1">
      <c r="A31" s="84" t="s">
        <v>85</v>
      </c>
      <c r="B31" s="27">
        <f>B7+B21</f>
        <v>216040</v>
      </c>
      <c r="C31" s="27">
        <f>C7+C21</f>
        <v>215170</v>
      </c>
      <c r="D31" s="27">
        <f>D7+D21</f>
        <v>870</v>
      </c>
      <c r="E31" s="27">
        <f>E7+E21</f>
        <v>210146</v>
      </c>
      <c r="F31" s="27">
        <f>F29+F30</f>
        <v>208973</v>
      </c>
      <c r="G31" s="27">
        <f>G29+G30</f>
        <v>1173</v>
      </c>
      <c r="H31" s="27">
        <f>E31-B31</f>
        <v>-5894</v>
      </c>
      <c r="I31" s="37" t="s">
        <v>86</v>
      </c>
      <c r="J31" s="33">
        <f t="shared" si="1"/>
        <v>0</v>
      </c>
      <c r="K31" s="33">
        <v>0</v>
      </c>
      <c r="L31" s="37"/>
      <c r="M31" s="33">
        <f t="shared" si="2"/>
        <v>0</v>
      </c>
      <c r="N31" s="33"/>
      <c r="O31" s="33"/>
      <c r="P31" s="27">
        <f t="shared" si="3"/>
        <v>0</v>
      </c>
      <c r="R31" s="93"/>
      <c r="S31" s="94"/>
      <c r="T31" s="95"/>
      <c r="U31" s="100"/>
      <c r="V31" s="100">
        <v>97721</v>
      </c>
    </row>
    <row r="32" spans="1:22" s="77" customFormat="1" ht="18.95" customHeight="1">
      <c r="A32" s="31" t="s">
        <v>87</v>
      </c>
      <c r="B32" s="27">
        <f>SUM(C32:D32)</f>
        <v>387462</v>
      </c>
      <c r="C32" s="27">
        <f>SUM(C33:C36)</f>
        <v>387462</v>
      </c>
      <c r="D32" s="27">
        <f>SUM(D33:D36)</f>
        <v>0</v>
      </c>
      <c r="E32" s="27">
        <f>SUM(E33:E36)</f>
        <v>386862</v>
      </c>
      <c r="F32" s="27">
        <f>SUM(F33:F36)</f>
        <v>386862</v>
      </c>
      <c r="G32" s="27"/>
      <c r="H32" s="27">
        <f>E32-B32</f>
        <v>-600</v>
      </c>
      <c r="I32" s="82"/>
      <c r="J32" s="33"/>
      <c r="K32" s="82"/>
      <c r="L32" s="82"/>
      <c r="M32" s="82"/>
      <c r="N32" s="82"/>
      <c r="O32" s="82"/>
      <c r="P32" s="86"/>
      <c r="R32" s="93" t="s">
        <v>88</v>
      </c>
      <c r="S32" s="93">
        <v>20000</v>
      </c>
      <c r="T32" s="95"/>
      <c r="U32" s="95"/>
      <c r="V32" s="100"/>
    </row>
    <row r="33" spans="1:22" s="77" customFormat="1" ht="18.95" customHeight="1">
      <c r="A33" s="34" t="s">
        <v>89</v>
      </c>
      <c r="B33" s="27">
        <f>SUM(C33:D33)</f>
        <v>27503</v>
      </c>
      <c r="C33" s="27">
        <v>27503</v>
      </c>
      <c r="D33" s="27"/>
      <c r="E33" s="27">
        <v>27503</v>
      </c>
      <c r="F33" s="27">
        <v>27503</v>
      </c>
      <c r="G33" s="27"/>
      <c r="H33" s="27">
        <f t="shared" ref="H33:H46" si="6">E33-B33</f>
        <v>0</v>
      </c>
      <c r="I33" s="37" t="s">
        <v>90</v>
      </c>
      <c r="J33" s="33">
        <v>722234</v>
      </c>
      <c r="K33" s="33">
        <f>SUM(K7:K31)</f>
        <v>722233.67790600099</v>
      </c>
      <c r="L33" s="33"/>
      <c r="M33" s="33">
        <f>N33+O33</f>
        <v>743481.45672426897</v>
      </c>
      <c r="N33" s="33">
        <f>SUM(N7:N31)</f>
        <v>743481.45672426897</v>
      </c>
      <c r="O33" s="33"/>
      <c r="P33" s="27">
        <f>M33-J33</f>
        <v>21247.456724269101</v>
      </c>
      <c r="R33" s="93" t="s">
        <v>91</v>
      </c>
      <c r="S33" s="93">
        <v>10000</v>
      </c>
      <c r="T33" s="95"/>
      <c r="U33" s="95"/>
      <c r="V33" s="100"/>
    </row>
    <row r="34" spans="1:22" ht="18.95" customHeight="1">
      <c r="A34" s="34" t="s">
        <v>92</v>
      </c>
      <c r="B34" s="27">
        <f>SUM(C34:D34)</f>
        <v>244959</v>
      </c>
      <c r="C34" s="27">
        <v>244959</v>
      </c>
      <c r="D34" s="27"/>
      <c r="E34" s="27">
        <v>249776</v>
      </c>
      <c r="F34" s="27">
        <v>249776</v>
      </c>
      <c r="G34" s="27"/>
      <c r="H34" s="27">
        <f t="shared" si="6"/>
        <v>4817</v>
      </c>
      <c r="I34" s="89" t="s">
        <v>93</v>
      </c>
      <c r="J34" s="33">
        <f>K34+L34</f>
        <v>127006</v>
      </c>
      <c r="K34" s="33"/>
      <c r="L34" s="33">
        <f>SUM(L7:L31)</f>
        <v>127006</v>
      </c>
      <c r="M34" s="33">
        <f>N34+O34</f>
        <v>134500</v>
      </c>
      <c r="N34" s="33"/>
      <c r="O34" s="33">
        <f>SUM(O7:O32)</f>
        <v>134500</v>
      </c>
      <c r="P34" s="27">
        <f>M34-J34</f>
        <v>7494</v>
      </c>
      <c r="R34" s="90" t="s">
        <v>94</v>
      </c>
      <c r="S34" s="90">
        <v>4200</v>
      </c>
      <c r="T34" s="92"/>
      <c r="U34" s="92"/>
      <c r="V34" s="99"/>
    </row>
    <row r="35" spans="1:22" s="77" customFormat="1" ht="18.95" customHeight="1">
      <c r="A35" s="34" t="s">
        <v>95</v>
      </c>
      <c r="B35" s="27">
        <f>SUM(C35:D35)</f>
        <v>115000</v>
      </c>
      <c r="C35" s="27">
        <v>115000</v>
      </c>
      <c r="D35" s="27"/>
      <c r="E35" s="27">
        <v>109583</v>
      </c>
      <c r="F35" s="27">
        <v>109583</v>
      </c>
      <c r="G35" s="27"/>
      <c r="H35" s="27">
        <f t="shared" si="6"/>
        <v>-5417</v>
      </c>
      <c r="I35" s="84" t="s">
        <v>96</v>
      </c>
      <c r="J35" s="33">
        <v>849240</v>
      </c>
      <c r="K35" s="33">
        <f>K33+K34</f>
        <v>722233.67790600099</v>
      </c>
      <c r="L35" s="33">
        <f>L33+L34</f>
        <v>127006</v>
      </c>
      <c r="M35" s="33">
        <f>M33+M34</f>
        <v>877981.45672426897</v>
      </c>
      <c r="N35" s="33">
        <f>N33+N34</f>
        <v>743481.45672426897</v>
      </c>
      <c r="O35" s="33">
        <f>O33+O34</f>
        <v>134500</v>
      </c>
      <c r="P35" s="27">
        <f>M35-J35</f>
        <v>28741.456724269101</v>
      </c>
      <c r="R35" s="93" t="s">
        <v>97</v>
      </c>
      <c r="S35" s="93">
        <v>5500</v>
      </c>
      <c r="T35" s="95"/>
      <c r="U35" s="95"/>
      <c r="V35" s="100"/>
    </row>
    <row r="36" spans="1:22" s="77" customFormat="1" ht="18.95" customHeight="1">
      <c r="A36" s="34" t="s">
        <v>98</v>
      </c>
      <c r="B36" s="27">
        <f t="shared" ref="B36:B46" si="7">SUM(C36:D36)</f>
        <v>0</v>
      </c>
      <c r="C36" s="27"/>
      <c r="D36" s="27"/>
      <c r="E36" s="27"/>
      <c r="F36" s="27"/>
      <c r="G36" s="27"/>
      <c r="H36" s="27">
        <f t="shared" si="6"/>
        <v>0</v>
      </c>
      <c r="I36" s="37" t="s">
        <v>99</v>
      </c>
      <c r="J36" s="33">
        <f t="shared" ref="J36:J43" si="8">K36+L36</f>
        <v>62572</v>
      </c>
      <c r="K36" s="33">
        <f>SUM(K37:K38)</f>
        <v>62572</v>
      </c>
      <c r="L36" s="33">
        <f>SUM(L37:L38)</f>
        <v>0</v>
      </c>
      <c r="M36" s="33">
        <f>N36+O36</f>
        <v>68739</v>
      </c>
      <c r="N36" s="27">
        <f>SUM(N37:N38)</f>
        <v>68739</v>
      </c>
      <c r="O36" s="83">
        <f>SUM(O37:O39)</f>
        <v>0</v>
      </c>
      <c r="P36" s="27">
        <f>M36-J36</f>
        <v>6167</v>
      </c>
      <c r="R36" s="93" t="s">
        <v>100</v>
      </c>
      <c r="S36" s="93">
        <v>2500</v>
      </c>
      <c r="T36" s="95"/>
      <c r="U36" s="95"/>
      <c r="V36" s="100"/>
    </row>
    <row r="37" spans="1:22" s="77" customFormat="1" ht="18.95" customHeight="1">
      <c r="A37" s="31" t="s">
        <v>101</v>
      </c>
      <c r="B37" s="27">
        <f t="shared" si="7"/>
        <v>0</v>
      </c>
      <c r="C37" s="27"/>
      <c r="D37" s="27"/>
      <c r="E37" s="27">
        <f>SUM(E38:E39)</f>
        <v>498600</v>
      </c>
      <c r="F37" s="27">
        <f>SUM(F38:F39)</f>
        <v>498600</v>
      </c>
      <c r="G37" s="27"/>
      <c r="H37" s="27">
        <f t="shared" si="6"/>
        <v>498600</v>
      </c>
      <c r="I37" s="89" t="s">
        <v>102</v>
      </c>
      <c r="J37" s="33">
        <f t="shared" si="8"/>
        <v>7170</v>
      </c>
      <c r="K37" s="33">
        <v>7170</v>
      </c>
      <c r="L37" s="33"/>
      <c r="M37" s="33">
        <f>N37+O37</f>
        <v>7170</v>
      </c>
      <c r="N37" s="27">
        <v>7170</v>
      </c>
      <c r="O37" s="33"/>
      <c r="P37" s="27">
        <f t="shared" ref="P37:P43" si="9">M37-J37</f>
        <v>0</v>
      </c>
      <c r="R37" s="93" t="s">
        <v>103</v>
      </c>
      <c r="S37" s="93">
        <v>3000</v>
      </c>
      <c r="T37" s="95"/>
      <c r="U37" s="95"/>
      <c r="V37" s="100"/>
    </row>
    <row r="38" spans="1:22" s="77" customFormat="1" ht="18.95" customHeight="1">
      <c r="A38" s="34" t="s">
        <v>104</v>
      </c>
      <c r="B38" s="27">
        <f t="shared" si="7"/>
        <v>0</v>
      </c>
      <c r="C38" s="27"/>
      <c r="D38" s="27"/>
      <c r="E38" s="33">
        <v>468600</v>
      </c>
      <c r="F38" s="33">
        <v>468600</v>
      </c>
      <c r="G38" s="27"/>
      <c r="H38" s="27">
        <f t="shared" si="6"/>
        <v>468600</v>
      </c>
      <c r="I38" s="89" t="s">
        <v>105</v>
      </c>
      <c r="J38" s="33">
        <f t="shared" si="8"/>
        <v>55402</v>
      </c>
      <c r="K38" s="33">
        <v>55402</v>
      </c>
      <c r="L38" s="33"/>
      <c r="M38" s="33">
        <f t="shared" ref="M38:M43" si="10">N38+O38</f>
        <v>61569</v>
      </c>
      <c r="N38" s="33">
        <v>61569</v>
      </c>
      <c r="O38" s="33"/>
      <c r="P38" s="27">
        <f t="shared" si="9"/>
        <v>6167</v>
      </c>
      <c r="R38" s="93" t="s">
        <v>106</v>
      </c>
      <c r="S38" s="93">
        <v>5623</v>
      </c>
      <c r="T38" s="95"/>
      <c r="U38" s="95"/>
      <c r="V38" s="100"/>
    </row>
    <row r="39" spans="1:22" s="77" customFormat="1" ht="18.95" customHeight="1">
      <c r="A39" s="34" t="s">
        <v>107</v>
      </c>
      <c r="B39" s="27">
        <f t="shared" si="7"/>
        <v>0</v>
      </c>
      <c r="C39" s="27"/>
      <c r="D39" s="27"/>
      <c r="E39" s="27">
        <v>30000</v>
      </c>
      <c r="F39" s="27">
        <v>30000</v>
      </c>
      <c r="G39" s="27"/>
      <c r="H39" s="27">
        <f t="shared" si="6"/>
        <v>30000</v>
      </c>
      <c r="I39" s="37" t="s">
        <v>108</v>
      </c>
      <c r="J39" s="33">
        <f t="shared" si="8"/>
        <v>0</v>
      </c>
      <c r="K39" s="33"/>
      <c r="L39" s="33"/>
      <c r="M39" s="33">
        <f t="shared" si="10"/>
        <v>468600</v>
      </c>
      <c r="N39" s="33">
        <v>468600</v>
      </c>
      <c r="O39" s="33"/>
      <c r="P39" s="27">
        <f t="shared" si="9"/>
        <v>468600</v>
      </c>
      <c r="R39" s="93"/>
      <c r="S39" s="93"/>
      <c r="T39" s="95"/>
      <c r="U39" s="95"/>
      <c r="V39" s="100"/>
    </row>
    <row r="40" spans="1:22" s="77" customFormat="1" ht="18.95" customHeight="1">
      <c r="A40" s="31" t="s">
        <v>109</v>
      </c>
      <c r="B40" s="27">
        <f t="shared" si="7"/>
        <v>33301</v>
      </c>
      <c r="C40" s="27">
        <f>SUM(C41:C42)</f>
        <v>7231</v>
      </c>
      <c r="D40" s="27">
        <f>SUM(D41:D42)</f>
        <v>26070</v>
      </c>
      <c r="E40" s="27">
        <f>SUM(F40:G40)</f>
        <v>30969</v>
      </c>
      <c r="F40" s="27">
        <f>SUM(F41:F42)</f>
        <v>7231</v>
      </c>
      <c r="G40" s="27">
        <f>SUM(G41:G42)</f>
        <v>23738</v>
      </c>
      <c r="H40" s="27">
        <f t="shared" si="6"/>
        <v>-2332</v>
      </c>
      <c r="I40" s="31" t="s">
        <v>110</v>
      </c>
      <c r="J40" s="33">
        <f t="shared" si="8"/>
        <v>0</v>
      </c>
      <c r="K40" s="33"/>
      <c r="L40" s="33"/>
      <c r="M40" s="33">
        <f t="shared" si="10"/>
        <v>0</v>
      </c>
      <c r="N40" s="33"/>
      <c r="O40" s="33"/>
      <c r="P40" s="27">
        <f t="shared" si="9"/>
        <v>0</v>
      </c>
      <c r="R40" s="93"/>
      <c r="S40" s="93">
        <v>50823</v>
      </c>
      <c r="T40" s="95"/>
      <c r="U40" s="95"/>
      <c r="V40" s="100"/>
    </row>
    <row r="41" spans="1:22" s="77" customFormat="1" ht="18.95" customHeight="1">
      <c r="A41" s="31" t="s">
        <v>111</v>
      </c>
      <c r="B41" s="27">
        <f t="shared" si="7"/>
        <v>7231</v>
      </c>
      <c r="C41" s="27">
        <v>7231</v>
      </c>
      <c r="D41" s="27"/>
      <c r="E41" s="27">
        <f>SUM(F41:G41)</f>
        <v>7231</v>
      </c>
      <c r="F41" s="27">
        <v>7231</v>
      </c>
      <c r="G41" s="27"/>
      <c r="H41" s="27">
        <f t="shared" si="6"/>
        <v>0</v>
      </c>
      <c r="I41" s="37" t="s">
        <v>112</v>
      </c>
      <c r="J41" s="33">
        <f t="shared" si="8"/>
        <v>16233</v>
      </c>
      <c r="K41" s="33">
        <f>SUM(K42:K43)</f>
        <v>0</v>
      </c>
      <c r="L41" s="33">
        <f>SUM(L42:L43)</f>
        <v>16233</v>
      </c>
      <c r="M41" s="33">
        <f t="shared" si="10"/>
        <v>23500</v>
      </c>
      <c r="N41" s="33">
        <f>SUM(N42:N43)</f>
        <v>0</v>
      </c>
      <c r="O41" s="33">
        <f>SUM(O42:O43)</f>
        <v>23500</v>
      </c>
      <c r="P41" s="27">
        <f t="shared" si="9"/>
        <v>7267</v>
      </c>
      <c r="R41" s="96"/>
      <c r="S41" s="97"/>
      <c r="V41" s="101"/>
    </row>
    <row r="42" spans="1:22" s="77" customFormat="1" ht="18.95" customHeight="1">
      <c r="A42" s="31" t="s">
        <v>113</v>
      </c>
      <c r="B42" s="27">
        <f t="shared" si="7"/>
        <v>26070</v>
      </c>
      <c r="C42" s="27"/>
      <c r="D42" s="27">
        <v>26070</v>
      </c>
      <c r="E42" s="27">
        <f>SUM(F42:G42)</f>
        <v>23738</v>
      </c>
      <c r="F42" s="27"/>
      <c r="G42" s="27">
        <v>23738</v>
      </c>
      <c r="H42" s="27">
        <f t="shared" si="6"/>
        <v>-2332</v>
      </c>
      <c r="I42" s="89" t="s">
        <v>114</v>
      </c>
      <c r="J42" s="33">
        <f t="shared" si="8"/>
        <v>0</v>
      </c>
      <c r="K42" s="33"/>
      <c r="L42" s="33"/>
      <c r="M42" s="33">
        <f t="shared" si="10"/>
        <v>0</v>
      </c>
      <c r="N42" s="33"/>
      <c r="O42" s="33"/>
      <c r="P42" s="27">
        <f t="shared" si="9"/>
        <v>0</v>
      </c>
      <c r="R42" s="96"/>
      <c r="S42" s="97"/>
      <c r="V42" s="101"/>
    </row>
    <row r="43" spans="1:22" s="77" customFormat="1" ht="18.95" customHeight="1">
      <c r="A43" s="31" t="s">
        <v>115</v>
      </c>
      <c r="B43" s="27">
        <f t="shared" si="7"/>
        <v>37597</v>
      </c>
      <c r="C43" s="27">
        <v>37597</v>
      </c>
      <c r="D43" s="27"/>
      <c r="E43" s="27">
        <f>SUM(F43:G43)</f>
        <v>75651</v>
      </c>
      <c r="F43" s="87">
        <v>75651</v>
      </c>
      <c r="G43" s="27"/>
      <c r="H43" s="27">
        <f t="shared" si="6"/>
        <v>38054</v>
      </c>
      <c r="I43" s="89" t="s">
        <v>116</v>
      </c>
      <c r="J43" s="33">
        <f t="shared" si="8"/>
        <v>16233</v>
      </c>
      <c r="K43" s="33"/>
      <c r="L43" s="33">
        <v>16233</v>
      </c>
      <c r="M43" s="33">
        <f t="shared" si="10"/>
        <v>23500</v>
      </c>
      <c r="N43" s="83"/>
      <c r="O43" s="27">
        <v>23500</v>
      </c>
      <c r="P43" s="27">
        <f t="shared" si="9"/>
        <v>7267</v>
      </c>
      <c r="R43" s="96"/>
      <c r="S43" s="97"/>
      <c r="V43" s="101"/>
    </row>
    <row r="44" spans="1:22" s="77" customFormat="1" ht="18.95" customHeight="1">
      <c r="A44" s="31" t="s">
        <v>117</v>
      </c>
      <c r="B44" s="27">
        <f t="shared" si="7"/>
        <v>253645</v>
      </c>
      <c r="C44" s="27">
        <f>SUM(C45:C46)</f>
        <v>253645</v>
      </c>
      <c r="D44" s="27"/>
      <c r="E44" s="27">
        <f>SUM(F44:G44)</f>
        <v>236592</v>
      </c>
      <c r="F44" s="27">
        <f>SUM(F45:F46)</f>
        <v>236592</v>
      </c>
      <c r="G44" s="27"/>
      <c r="H44" s="27">
        <f t="shared" si="6"/>
        <v>-17053</v>
      </c>
      <c r="I44" s="37"/>
      <c r="J44" s="33"/>
      <c r="K44" s="33"/>
      <c r="L44" s="33"/>
      <c r="M44" s="33"/>
      <c r="N44" s="33"/>
      <c r="O44" s="33"/>
      <c r="P44" s="27"/>
      <c r="R44" s="96"/>
      <c r="S44" s="97"/>
      <c r="V44" s="101"/>
    </row>
    <row r="45" spans="1:22" s="77" customFormat="1" ht="18.95" customHeight="1">
      <c r="A45" s="31" t="s">
        <v>118</v>
      </c>
      <c r="B45" s="27">
        <f t="shared" si="7"/>
        <v>155321</v>
      </c>
      <c r="C45" s="27">
        <v>155321</v>
      </c>
      <c r="D45" s="27"/>
      <c r="E45" s="27">
        <v>160321</v>
      </c>
      <c r="F45" s="27">
        <v>160321</v>
      </c>
      <c r="G45" s="27"/>
      <c r="H45" s="27">
        <f t="shared" si="6"/>
        <v>5000</v>
      </c>
      <c r="I45" s="37"/>
      <c r="J45" s="33"/>
      <c r="K45" s="33"/>
      <c r="L45" s="33"/>
      <c r="M45" s="33"/>
      <c r="N45" s="33"/>
      <c r="O45" s="33"/>
      <c r="P45" s="27"/>
      <c r="R45" s="96"/>
      <c r="S45" s="97"/>
      <c r="V45" s="101"/>
    </row>
    <row r="46" spans="1:22" s="77" customFormat="1" ht="18.95" customHeight="1">
      <c r="A46" s="31" t="s">
        <v>119</v>
      </c>
      <c r="B46" s="27">
        <f t="shared" si="7"/>
        <v>98324</v>
      </c>
      <c r="C46" s="27">
        <v>98324</v>
      </c>
      <c r="D46" s="27"/>
      <c r="E46" s="27">
        <v>76270.52</v>
      </c>
      <c r="F46" s="27">
        <v>76271</v>
      </c>
      <c r="G46" s="27"/>
      <c r="H46" s="27">
        <f t="shared" si="6"/>
        <v>-22053.48</v>
      </c>
      <c r="I46" s="37"/>
      <c r="J46" s="33"/>
      <c r="K46" s="33"/>
      <c r="L46" s="33"/>
      <c r="M46" s="33"/>
      <c r="N46" s="33"/>
      <c r="O46" s="33"/>
      <c r="P46" s="27"/>
      <c r="R46" s="96"/>
      <c r="S46" s="97"/>
      <c r="V46" s="101"/>
    </row>
    <row r="47" spans="1:22" s="77" customFormat="1" ht="18.95" customHeight="1">
      <c r="A47" s="84" t="s">
        <v>120</v>
      </c>
      <c r="B47" s="27">
        <f t="shared" ref="B47:H47" si="11">B31+B32+B37+B40+B43+B44</f>
        <v>928045</v>
      </c>
      <c r="C47" s="27">
        <f t="shared" si="11"/>
        <v>901105</v>
      </c>
      <c r="D47" s="27">
        <f t="shared" si="11"/>
        <v>26940</v>
      </c>
      <c r="E47" s="27">
        <f t="shared" si="11"/>
        <v>1438820</v>
      </c>
      <c r="F47" s="27">
        <f t="shared" si="11"/>
        <v>1413909</v>
      </c>
      <c r="G47" s="27">
        <f t="shared" si="11"/>
        <v>24911</v>
      </c>
      <c r="H47" s="27">
        <f t="shared" si="11"/>
        <v>510775</v>
      </c>
      <c r="I47" s="84" t="s">
        <v>121</v>
      </c>
      <c r="J47" s="33">
        <f t="shared" ref="J47:P47" si="12">J35+J36+J39+J40+J41</f>
        <v>928045</v>
      </c>
      <c r="K47" s="33">
        <f t="shared" si="12"/>
        <v>784805.67790600099</v>
      </c>
      <c r="L47" s="33">
        <f t="shared" si="12"/>
        <v>143239</v>
      </c>
      <c r="M47" s="33">
        <f t="shared" si="12"/>
        <v>1438820.45672427</v>
      </c>
      <c r="N47" s="33">
        <f t="shared" si="12"/>
        <v>1280820.45672427</v>
      </c>
      <c r="O47" s="33">
        <f t="shared" si="12"/>
        <v>158000</v>
      </c>
      <c r="P47" s="27">
        <f t="shared" si="12"/>
        <v>510775.45672426902</v>
      </c>
      <c r="R47" s="96"/>
      <c r="S47" s="97"/>
      <c r="V47" s="101"/>
    </row>
    <row r="48" spans="1:22" s="77" customFormat="1" ht="17.100000000000001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R48" s="96"/>
      <c r="S48" s="97"/>
      <c r="V48" s="101"/>
    </row>
    <row r="49" spans="1:22" s="77" customFormat="1" ht="17.100000000000001" customHeight="1">
      <c r="A49" s="78"/>
      <c r="B49" s="78"/>
      <c r="C49" s="78"/>
      <c r="D49" s="78"/>
      <c r="E49" s="78"/>
      <c r="F49" s="78"/>
      <c r="G49" s="78"/>
      <c r="H49" s="78"/>
      <c r="I49" s="78"/>
      <c r="J49" s="81"/>
      <c r="K49" s="81"/>
      <c r="L49" s="81"/>
      <c r="M49" s="81"/>
      <c r="N49" s="81"/>
      <c r="O49" s="81"/>
      <c r="P49" s="81"/>
      <c r="R49" s="96"/>
      <c r="S49" s="97"/>
      <c r="V49" s="101"/>
    </row>
    <row r="50" spans="1:22" ht="17.100000000000001" customHeight="1">
      <c r="E50" s="81"/>
      <c r="M50" s="81"/>
      <c r="N50" s="81"/>
      <c r="O50" s="81"/>
    </row>
    <row r="51" spans="1:22">
      <c r="N51" s="81"/>
    </row>
  </sheetData>
  <mergeCells count="15">
    <mergeCell ref="A2:P2"/>
    <mergeCell ref="A4:H4"/>
    <mergeCell ref="I4:P4"/>
    <mergeCell ref="C5:D5"/>
    <mergeCell ref="F5:G5"/>
    <mergeCell ref="K5:L5"/>
    <mergeCell ref="N5:O5"/>
    <mergeCell ref="A5:A6"/>
    <mergeCell ref="B5:B6"/>
    <mergeCell ref="E5:E6"/>
    <mergeCell ref="H5:H6"/>
    <mergeCell ref="I5:I6"/>
    <mergeCell ref="J5:J6"/>
    <mergeCell ref="M5:M6"/>
    <mergeCell ref="P5:P6"/>
  </mergeCells>
  <phoneticPr fontId="34" type="noConversion"/>
  <dataValidations count="1">
    <dataValidation type="whole" allowBlank="1" showInputMessage="1" showErrorMessage="1" sqref="E38:F38 K39:L39 K42:L43 N39:O42">
      <formula1>-100000000</formula1>
      <formula2>10000000000</formula2>
    </dataValidation>
  </dataValidations>
  <printOptions horizontalCentered="1"/>
  <pageMargins left="0.39370078740157499" right="0.39370078740157499" top="0.55118110236220497" bottom="0.511811023622047" header="0.31496062992126" footer="0.31496062992126"/>
  <pageSetup paperSize="9" scale="99" fitToHeight="0" orientation="landscape" useFirstPageNumber="1"/>
  <headerFooter alignWithMargins="0">
    <oddFooter>&amp;C— &amp;P —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2065187536243"/>
    <pageSetUpPr fitToPage="1"/>
  </sheetPr>
  <dimension ref="A1:Q30"/>
  <sheetViews>
    <sheetView showZeros="0" workbookViewId="0">
      <pane xSplit="1" ySplit="6" topLeftCell="B7" activePane="bottomRight" state="frozen"/>
      <selection pane="topRight"/>
      <selection pane="bottomLeft"/>
      <selection pane="bottomRight" activeCell="A2" sqref="A2:P2"/>
    </sheetView>
  </sheetViews>
  <sheetFormatPr defaultColWidth="8.75" defaultRowHeight="14.25"/>
  <cols>
    <col min="1" max="1" width="30" style="69" customWidth="1"/>
    <col min="2" max="2" width="12.625" style="69" customWidth="1"/>
    <col min="3" max="4" width="12.625" style="69" hidden="1" customWidth="1"/>
    <col min="5" max="5" width="12.625" style="69" customWidth="1"/>
    <col min="6" max="7" width="12.625" style="69" hidden="1" customWidth="1"/>
    <col min="8" max="8" width="12.625" style="69" customWidth="1"/>
    <col min="9" max="9" width="24.5" style="69" customWidth="1"/>
    <col min="10" max="10" width="12.625" style="69" customWidth="1"/>
    <col min="11" max="12" width="12.625" style="69" hidden="1" customWidth="1"/>
    <col min="13" max="13" width="12.625" style="69" customWidth="1"/>
    <col min="14" max="15" width="12.625" style="69" hidden="1" customWidth="1"/>
    <col min="16" max="16" width="12.625" style="69" customWidth="1"/>
    <col min="17" max="17" width="9" style="69" hidden="1" customWidth="1"/>
    <col min="18" max="29" width="9" style="69" customWidth="1"/>
    <col min="30" max="16384" width="8.75" style="69"/>
  </cols>
  <sheetData>
    <row r="1" spans="1:17" ht="12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ht="23.25" customHeight="1">
      <c r="A2" s="125" t="s">
        <v>318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7" s="68" customFormat="1" ht="19.5" customHeight="1">
      <c r="A3" s="45" t="s">
        <v>1</v>
      </c>
      <c r="B3" s="1"/>
      <c r="C3" s="1"/>
      <c r="D3" s="1"/>
      <c r="E3" s="1"/>
      <c r="F3" s="1"/>
      <c r="G3" s="1"/>
      <c r="H3" s="45"/>
      <c r="I3" s="45"/>
      <c r="J3" s="45"/>
      <c r="K3" s="45"/>
      <c r="L3" s="45"/>
      <c r="M3" s="45"/>
      <c r="N3" s="45"/>
      <c r="O3" s="45"/>
      <c r="P3" s="52" t="s">
        <v>2</v>
      </c>
    </row>
    <row r="4" spans="1:17" ht="19.5" customHeight="1">
      <c r="A4" s="116" t="s">
        <v>3</v>
      </c>
      <c r="B4" s="117"/>
      <c r="C4" s="117"/>
      <c r="D4" s="117"/>
      <c r="E4" s="117"/>
      <c r="F4" s="117"/>
      <c r="G4" s="117"/>
      <c r="H4" s="117"/>
      <c r="I4" s="116" t="s">
        <v>4</v>
      </c>
      <c r="J4" s="117"/>
      <c r="K4" s="117"/>
      <c r="L4" s="117"/>
      <c r="M4" s="117"/>
      <c r="N4" s="117"/>
      <c r="O4" s="117"/>
      <c r="P4" s="117"/>
    </row>
    <row r="5" spans="1:17" ht="15" customHeight="1">
      <c r="A5" s="119" t="s">
        <v>5</v>
      </c>
      <c r="B5" s="118" t="s">
        <v>122</v>
      </c>
      <c r="C5" s="118" t="s">
        <v>7</v>
      </c>
      <c r="D5" s="118"/>
      <c r="E5" s="118" t="s">
        <v>123</v>
      </c>
      <c r="F5" s="118" t="s">
        <v>9</v>
      </c>
      <c r="G5" s="118"/>
      <c r="H5" s="120" t="s">
        <v>10</v>
      </c>
      <c r="I5" s="119" t="s">
        <v>5</v>
      </c>
      <c r="J5" s="118" t="s">
        <v>122</v>
      </c>
      <c r="K5" s="118" t="s">
        <v>7</v>
      </c>
      <c r="L5" s="118"/>
      <c r="M5" s="118" t="s">
        <v>123</v>
      </c>
      <c r="N5" s="118" t="s">
        <v>9</v>
      </c>
      <c r="O5" s="118"/>
      <c r="P5" s="126" t="s">
        <v>10</v>
      </c>
    </row>
    <row r="6" spans="1:17" ht="15" customHeight="1">
      <c r="A6" s="118"/>
      <c r="B6" s="118"/>
      <c r="C6" s="72" t="s">
        <v>13</v>
      </c>
      <c r="D6" s="72" t="s">
        <v>14</v>
      </c>
      <c r="E6" s="118"/>
      <c r="F6" s="72" t="s">
        <v>13</v>
      </c>
      <c r="G6" s="72" t="s">
        <v>14</v>
      </c>
      <c r="H6" s="121"/>
      <c r="I6" s="118"/>
      <c r="J6" s="118"/>
      <c r="K6" s="72" t="s">
        <v>13</v>
      </c>
      <c r="L6" s="72" t="s">
        <v>14</v>
      </c>
      <c r="M6" s="118"/>
      <c r="N6" s="72" t="s">
        <v>13</v>
      </c>
      <c r="O6" s="72" t="s">
        <v>14</v>
      </c>
      <c r="P6" s="127"/>
    </row>
    <row r="7" spans="1:17" ht="21" customHeight="1">
      <c r="A7" s="31" t="s">
        <v>124</v>
      </c>
      <c r="B7" s="27">
        <f t="shared" ref="B7:B12" si="0">C7+D7</f>
        <v>0</v>
      </c>
      <c r="C7" s="27"/>
      <c r="D7" s="27"/>
      <c r="E7" s="27">
        <f t="shared" ref="E7:E12" si="1">F7+G7</f>
        <v>0</v>
      </c>
      <c r="F7" s="27"/>
      <c r="G7" s="27"/>
      <c r="H7" s="67">
        <f>E7-B7</f>
        <v>0</v>
      </c>
      <c r="I7" s="37" t="s">
        <v>33</v>
      </c>
      <c r="J7" s="27">
        <f>K7+L7</f>
        <v>0</v>
      </c>
      <c r="K7" s="27">
        <v>0</v>
      </c>
      <c r="L7" s="27"/>
      <c r="M7" s="27">
        <f>N7+O7</f>
        <v>1148</v>
      </c>
      <c r="N7" s="27">
        <v>1148</v>
      </c>
      <c r="O7" s="27"/>
      <c r="P7" s="27">
        <f t="shared" ref="P7:P26" si="2">M7-J7</f>
        <v>1148</v>
      </c>
    </row>
    <row r="8" spans="1:17" ht="21" customHeight="1">
      <c r="A8" s="30" t="s">
        <v>125</v>
      </c>
      <c r="B8" s="27">
        <f t="shared" si="0"/>
        <v>7500</v>
      </c>
      <c r="C8" s="27">
        <v>7500</v>
      </c>
      <c r="D8" s="27"/>
      <c r="E8" s="27">
        <f t="shared" si="1"/>
        <v>7500</v>
      </c>
      <c r="F8" s="27">
        <v>7500</v>
      </c>
      <c r="G8" s="27"/>
      <c r="H8" s="27">
        <f t="shared" ref="H8:H26" si="3">E8-B8</f>
        <v>0</v>
      </c>
      <c r="I8" s="37" t="s">
        <v>36</v>
      </c>
      <c r="J8" s="27">
        <f t="shared" ref="J8:J18" si="4">K8+L8</f>
        <v>0</v>
      </c>
      <c r="K8" s="27">
        <v>0</v>
      </c>
      <c r="L8" s="27"/>
      <c r="M8" s="27">
        <f t="shared" ref="M8:M15" si="5">N8+O8</f>
        <v>0</v>
      </c>
      <c r="N8" s="27"/>
      <c r="O8" s="27"/>
      <c r="P8" s="27">
        <f t="shared" si="2"/>
        <v>0</v>
      </c>
    </row>
    <row r="9" spans="1:17" ht="21" customHeight="1">
      <c r="A9" s="30" t="s">
        <v>126</v>
      </c>
      <c r="B9" s="27">
        <f t="shared" si="0"/>
        <v>500</v>
      </c>
      <c r="C9" s="27">
        <v>500</v>
      </c>
      <c r="D9" s="27"/>
      <c r="E9" s="27">
        <f t="shared" si="1"/>
        <v>500</v>
      </c>
      <c r="F9" s="27">
        <v>500</v>
      </c>
      <c r="G9" s="27"/>
      <c r="H9" s="27">
        <f t="shared" si="3"/>
        <v>0</v>
      </c>
      <c r="I9" s="37" t="s">
        <v>45</v>
      </c>
      <c r="J9" s="27">
        <f t="shared" si="4"/>
        <v>53010</v>
      </c>
      <c r="K9" s="27">
        <f>46029+1290</f>
        <v>47319</v>
      </c>
      <c r="L9" s="27">
        <v>5691</v>
      </c>
      <c r="M9" s="27">
        <f t="shared" si="5"/>
        <v>53866</v>
      </c>
      <c r="N9" s="27">
        <f>16912+5273+25000</f>
        <v>47185</v>
      </c>
      <c r="O9" s="27">
        <f>6890-209</f>
        <v>6681</v>
      </c>
      <c r="P9" s="27">
        <f t="shared" si="2"/>
        <v>856</v>
      </c>
    </row>
    <row r="10" spans="1:17" ht="21" customHeight="1">
      <c r="A10" s="31" t="s">
        <v>127</v>
      </c>
      <c r="B10" s="27">
        <f t="shared" si="0"/>
        <v>148483</v>
      </c>
      <c r="C10" s="27">
        <f>148483-5588</f>
        <v>142895</v>
      </c>
      <c r="D10" s="27">
        <v>5588</v>
      </c>
      <c r="E10" s="27">
        <f t="shared" si="1"/>
        <v>152528</v>
      </c>
      <c r="F10" s="27">
        <f>160528-8484-7500-500+3384</f>
        <v>147428</v>
      </c>
      <c r="G10" s="27">
        <v>5100</v>
      </c>
      <c r="H10" s="27">
        <f t="shared" si="3"/>
        <v>4045</v>
      </c>
      <c r="I10" s="37" t="s">
        <v>48</v>
      </c>
      <c r="J10" s="27">
        <f t="shared" si="4"/>
        <v>60</v>
      </c>
      <c r="K10" s="27">
        <v>60</v>
      </c>
      <c r="L10" s="27"/>
      <c r="M10" s="27">
        <f t="shared" si="5"/>
        <v>50</v>
      </c>
      <c r="N10" s="27">
        <v>50</v>
      </c>
      <c r="O10" s="27"/>
      <c r="P10" s="27">
        <f t="shared" si="2"/>
        <v>-10</v>
      </c>
    </row>
    <row r="11" spans="1:17" ht="21" customHeight="1">
      <c r="A11" s="103" t="s">
        <v>128</v>
      </c>
      <c r="B11" s="27">
        <f t="shared" si="0"/>
        <v>30000</v>
      </c>
      <c r="C11" s="27">
        <v>30000</v>
      </c>
      <c r="D11" s="27"/>
      <c r="E11" s="27">
        <f t="shared" si="1"/>
        <v>38000</v>
      </c>
      <c r="F11" s="27">
        <v>38000</v>
      </c>
      <c r="G11" s="27"/>
      <c r="H11" s="27">
        <f t="shared" si="3"/>
        <v>8000</v>
      </c>
      <c r="I11" s="37" t="s">
        <v>51</v>
      </c>
      <c r="J11" s="27">
        <f t="shared" si="4"/>
        <v>0</v>
      </c>
      <c r="K11" s="27"/>
      <c r="L11" s="27"/>
      <c r="M11" s="27">
        <f t="shared" si="5"/>
        <v>1977</v>
      </c>
      <c r="N11" s="27">
        <v>1768</v>
      </c>
      <c r="O11" s="27">
        <v>209</v>
      </c>
      <c r="P11" s="27">
        <f t="shared" si="2"/>
        <v>1977</v>
      </c>
      <c r="Q11" s="75">
        <f>8484*0.6</f>
        <v>5090.3999999999996</v>
      </c>
    </row>
    <row r="12" spans="1:17" ht="21" customHeight="1">
      <c r="A12" s="103" t="s">
        <v>129</v>
      </c>
      <c r="B12" s="27">
        <f t="shared" si="0"/>
        <v>800</v>
      </c>
      <c r="C12" s="27">
        <v>800</v>
      </c>
      <c r="D12" s="27"/>
      <c r="E12" s="27">
        <f t="shared" si="1"/>
        <v>800</v>
      </c>
      <c r="F12" s="27">
        <v>800</v>
      </c>
      <c r="G12" s="27"/>
      <c r="H12" s="27">
        <f t="shared" si="3"/>
        <v>0</v>
      </c>
      <c r="I12" s="37" t="s">
        <v>79</v>
      </c>
      <c r="J12" s="27">
        <f t="shared" si="4"/>
        <v>1068</v>
      </c>
      <c r="K12" s="27">
        <v>1068</v>
      </c>
      <c r="L12" s="27"/>
      <c r="M12" s="27">
        <f t="shared" si="5"/>
        <v>37102</v>
      </c>
      <c r="N12" s="27">
        <f>2102+60000-25000</f>
        <v>37102</v>
      </c>
      <c r="O12" s="27"/>
      <c r="P12" s="27">
        <f t="shared" si="2"/>
        <v>36034</v>
      </c>
    </row>
    <row r="13" spans="1:17" ht="21" customHeight="1">
      <c r="A13" s="31"/>
      <c r="B13" s="27"/>
      <c r="C13" s="27"/>
      <c r="D13" s="27"/>
      <c r="E13" s="27"/>
      <c r="F13" s="27"/>
      <c r="G13" s="27"/>
      <c r="H13" s="27">
        <f t="shared" si="3"/>
        <v>0</v>
      </c>
      <c r="I13" s="37" t="s">
        <v>84</v>
      </c>
      <c r="J13" s="27">
        <f t="shared" si="4"/>
        <v>9083</v>
      </c>
      <c r="K13" s="27">
        <v>9083</v>
      </c>
      <c r="L13" s="27"/>
      <c r="M13" s="27">
        <f t="shared" si="5"/>
        <v>12960</v>
      </c>
      <c r="N13" s="27">
        <v>12960</v>
      </c>
      <c r="O13" s="27"/>
      <c r="P13" s="27">
        <f t="shared" si="2"/>
        <v>3877</v>
      </c>
    </row>
    <row r="14" spans="1:17" ht="21" customHeight="1">
      <c r="A14" s="31"/>
      <c r="B14" s="27"/>
      <c r="C14" s="27"/>
      <c r="D14" s="27"/>
      <c r="E14" s="27"/>
      <c r="F14" s="27"/>
      <c r="G14" s="27"/>
      <c r="H14" s="27">
        <f t="shared" si="3"/>
        <v>0</v>
      </c>
      <c r="I14" s="37" t="s">
        <v>86</v>
      </c>
      <c r="J14" s="27">
        <f t="shared" si="4"/>
        <v>0</v>
      </c>
      <c r="K14" s="27"/>
      <c r="L14" s="27"/>
      <c r="M14" s="27"/>
      <c r="N14" s="27"/>
      <c r="O14" s="27"/>
      <c r="P14" s="27">
        <f t="shared" si="2"/>
        <v>0</v>
      </c>
    </row>
    <row r="15" spans="1:17" ht="21" customHeight="1">
      <c r="A15" s="34" t="s">
        <v>130</v>
      </c>
      <c r="B15" s="27">
        <f>C15+D15</f>
        <v>181695</v>
      </c>
      <c r="C15" s="27">
        <f>SUM(C7:C12)</f>
        <v>181695</v>
      </c>
      <c r="D15" s="27"/>
      <c r="E15" s="27">
        <f>F15+G15</f>
        <v>194228</v>
      </c>
      <c r="F15" s="27">
        <f>SUM(F8:F12)</f>
        <v>194228</v>
      </c>
      <c r="G15" s="27"/>
      <c r="H15" s="27">
        <f t="shared" si="3"/>
        <v>12533</v>
      </c>
      <c r="I15" s="37" t="s">
        <v>131</v>
      </c>
      <c r="J15" s="27">
        <f t="shared" si="4"/>
        <v>0</v>
      </c>
      <c r="K15" s="27"/>
      <c r="L15" s="27"/>
      <c r="M15" s="27">
        <f t="shared" si="5"/>
        <v>0</v>
      </c>
      <c r="N15" s="27"/>
      <c r="O15" s="27"/>
      <c r="P15" s="27">
        <f t="shared" si="2"/>
        <v>0</v>
      </c>
    </row>
    <row r="16" spans="1:17" ht="21" customHeight="1">
      <c r="A16" s="34" t="s">
        <v>132</v>
      </c>
      <c r="B16" s="27">
        <f>C16+D16</f>
        <v>5588</v>
      </c>
      <c r="C16" s="49"/>
      <c r="D16" s="27">
        <f>SUM(D8:D12)</f>
        <v>5588</v>
      </c>
      <c r="E16" s="27">
        <f>F16+G16</f>
        <v>5100</v>
      </c>
      <c r="F16" s="27"/>
      <c r="G16" s="27">
        <f>SUM(G7:G12)</f>
        <v>5100</v>
      </c>
      <c r="H16" s="27">
        <f t="shared" si="3"/>
        <v>-488</v>
      </c>
      <c r="I16" s="49"/>
      <c r="J16" s="27">
        <f t="shared" si="4"/>
        <v>0</v>
      </c>
      <c r="K16" s="49"/>
      <c r="L16" s="49"/>
      <c r="M16" s="49"/>
      <c r="N16" s="49"/>
      <c r="O16" s="49"/>
      <c r="P16" s="50">
        <f t="shared" si="2"/>
        <v>0</v>
      </c>
    </row>
    <row r="17" spans="1:16" ht="21" customHeight="1">
      <c r="A17" s="32" t="s">
        <v>133</v>
      </c>
      <c r="B17" s="27">
        <f>B15+B16</f>
        <v>187283</v>
      </c>
      <c r="C17" s="27">
        <f>C15+C16</f>
        <v>181695</v>
      </c>
      <c r="D17" s="27">
        <f>D15+D16</f>
        <v>5588</v>
      </c>
      <c r="E17" s="27">
        <f>SUM(E7:E12)</f>
        <v>199328</v>
      </c>
      <c r="F17" s="27">
        <f>SUM(F7:F12)</f>
        <v>194228</v>
      </c>
      <c r="G17" s="27">
        <f>SUM(G7:G12)</f>
        <v>5100</v>
      </c>
      <c r="H17" s="27">
        <f t="shared" si="3"/>
        <v>12045</v>
      </c>
      <c r="I17" s="34" t="s">
        <v>134</v>
      </c>
      <c r="J17" s="27">
        <f t="shared" si="4"/>
        <v>57530</v>
      </c>
      <c r="K17" s="27">
        <f>SUM(K7:K14)</f>
        <v>57530</v>
      </c>
      <c r="L17" s="27"/>
      <c r="M17" s="27">
        <v>100213</v>
      </c>
      <c r="N17" s="27">
        <f>SUM(N7:N15)</f>
        <v>100213</v>
      </c>
      <c r="O17" s="27"/>
      <c r="P17" s="27">
        <f t="shared" si="2"/>
        <v>42683</v>
      </c>
    </row>
    <row r="18" spans="1:16" ht="21" customHeight="1">
      <c r="A18" s="34" t="s">
        <v>135</v>
      </c>
      <c r="B18" s="27">
        <f t="shared" ref="B18:G18" si="6">SUM(B19:B21)</f>
        <v>33000</v>
      </c>
      <c r="C18" s="27">
        <f t="shared" si="6"/>
        <v>33000</v>
      </c>
      <c r="D18" s="27">
        <f t="shared" si="6"/>
        <v>0</v>
      </c>
      <c r="E18" s="27">
        <f t="shared" si="6"/>
        <v>13600</v>
      </c>
      <c r="F18" s="27">
        <f t="shared" si="6"/>
        <v>13600</v>
      </c>
      <c r="G18" s="27">
        <f t="shared" si="6"/>
        <v>0</v>
      </c>
      <c r="H18" s="27">
        <f t="shared" si="3"/>
        <v>-19400</v>
      </c>
      <c r="I18" s="34" t="s">
        <v>93</v>
      </c>
      <c r="J18" s="27">
        <f t="shared" si="4"/>
        <v>5691</v>
      </c>
      <c r="K18" s="27"/>
      <c r="L18" s="27">
        <f>SUM(L7:L14)</f>
        <v>5691</v>
      </c>
      <c r="M18" s="27">
        <v>6891</v>
      </c>
      <c r="N18" s="27"/>
      <c r="O18" s="27">
        <f>SUM(O7:O15)</f>
        <v>6890</v>
      </c>
      <c r="P18" s="27">
        <f t="shared" si="2"/>
        <v>1200</v>
      </c>
    </row>
    <row r="19" spans="1:16" ht="21" customHeight="1">
      <c r="A19" s="34" t="s">
        <v>136</v>
      </c>
      <c r="B19" s="27">
        <f t="shared" ref="B19:B25" si="7">D19+C19</f>
        <v>33000</v>
      </c>
      <c r="C19" s="27">
        <v>33000</v>
      </c>
      <c r="D19" s="27"/>
      <c r="E19" s="27">
        <f>F19+G19</f>
        <v>13600</v>
      </c>
      <c r="F19" s="27">
        <v>13600</v>
      </c>
      <c r="G19" s="27"/>
      <c r="H19" s="27">
        <f t="shared" si="3"/>
        <v>-19400</v>
      </c>
      <c r="I19" s="32" t="s">
        <v>137</v>
      </c>
      <c r="J19" s="27">
        <f>J17+J18</f>
        <v>63221</v>
      </c>
      <c r="K19" s="27">
        <f>K17+K18</f>
        <v>57530</v>
      </c>
      <c r="L19" s="27">
        <f>L17+L18</f>
        <v>5691</v>
      </c>
      <c r="M19" s="27">
        <f>M18+M17</f>
        <v>107104</v>
      </c>
      <c r="N19" s="27">
        <f>N17</f>
        <v>100213</v>
      </c>
      <c r="O19" s="27">
        <f>O18</f>
        <v>6890</v>
      </c>
      <c r="P19" s="27">
        <f t="shared" si="2"/>
        <v>43883</v>
      </c>
    </row>
    <row r="20" spans="1:16" ht="21" customHeight="1">
      <c r="A20" s="34" t="s">
        <v>138</v>
      </c>
      <c r="B20" s="27">
        <f t="shared" si="7"/>
        <v>0</v>
      </c>
      <c r="C20" s="39"/>
      <c r="D20" s="39"/>
      <c r="E20" s="27">
        <f>F20+G20</f>
        <v>0</v>
      </c>
      <c r="F20" s="39"/>
      <c r="G20" s="39"/>
      <c r="H20" s="27">
        <f t="shared" si="3"/>
        <v>0</v>
      </c>
      <c r="I20" s="34" t="s">
        <v>139</v>
      </c>
      <c r="J20" s="27">
        <f t="shared" ref="J20:J25" si="8">K20+L20</f>
        <v>3134</v>
      </c>
      <c r="K20" s="27">
        <v>3134</v>
      </c>
      <c r="L20" s="27"/>
      <c r="M20" s="27">
        <f>N20+O20</f>
        <v>6943</v>
      </c>
      <c r="N20" s="27">
        <v>6943</v>
      </c>
      <c r="O20" s="27"/>
      <c r="P20" s="27">
        <f t="shared" si="2"/>
        <v>3809</v>
      </c>
    </row>
    <row r="21" spans="1:16" ht="21" customHeight="1">
      <c r="A21" s="34" t="s">
        <v>140</v>
      </c>
      <c r="B21" s="27">
        <f t="shared" si="7"/>
        <v>0</v>
      </c>
      <c r="C21" s="39"/>
      <c r="D21" s="39"/>
      <c r="E21" s="27">
        <f>F21+G21</f>
        <v>0</v>
      </c>
      <c r="F21" s="27"/>
      <c r="G21" s="27"/>
      <c r="H21" s="27">
        <f t="shared" si="3"/>
        <v>0</v>
      </c>
      <c r="I21" s="104" t="s">
        <v>141</v>
      </c>
      <c r="J21" s="27">
        <f t="shared" si="8"/>
        <v>0</v>
      </c>
      <c r="K21" s="27"/>
      <c r="L21" s="27"/>
      <c r="M21" s="27">
        <f>N21+O21</f>
        <v>357200</v>
      </c>
      <c r="N21" s="39">
        <v>357200</v>
      </c>
      <c r="O21" s="27"/>
      <c r="P21" s="27">
        <f t="shared" si="2"/>
        <v>357200</v>
      </c>
    </row>
    <row r="22" spans="1:16" ht="21" customHeight="1">
      <c r="A22" s="34" t="s">
        <v>142</v>
      </c>
      <c r="B22" s="27">
        <f t="shared" si="7"/>
        <v>0</v>
      </c>
      <c r="C22" s="27"/>
      <c r="D22" s="27"/>
      <c r="E22" s="27">
        <f>F22+G22</f>
        <v>417200</v>
      </c>
      <c r="F22" s="39">
        <v>417200</v>
      </c>
      <c r="G22" s="39"/>
      <c r="H22" s="27">
        <f t="shared" si="3"/>
        <v>417200</v>
      </c>
      <c r="I22" s="34" t="s">
        <v>143</v>
      </c>
      <c r="J22" s="27">
        <f t="shared" si="8"/>
        <v>155321</v>
      </c>
      <c r="K22" s="27">
        <v>155321</v>
      </c>
      <c r="L22" s="27"/>
      <c r="M22" s="27">
        <f>N22+O22</f>
        <v>160321</v>
      </c>
      <c r="N22" s="39">
        <v>160321</v>
      </c>
      <c r="O22" s="27"/>
      <c r="P22" s="27">
        <f t="shared" si="2"/>
        <v>5000</v>
      </c>
    </row>
    <row r="23" spans="1:16" ht="21" customHeight="1">
      <c r="A23" s="104" t="s">
        <v>144</v>
      </c>
      <c r="B23" s="27">
        <f t="shared" si="7"/>
        <v>1393</v>
      </c>
      <c r="C23" s="27">
        <f>SUM(C24:C25)</f>
        <v>1290</v>
      </c>
      <c r="D23" s="27">
        <f>SUM(D24:D25)</f>
        <v>103</v>
      </c>
      <c r="E23" s="27">
        <f>E24+E25</f>
        <v>1440</v>
      </c>
      <c r="F23" s="27">
        <f>SUM(F24:F25)</f>
        <v>1337</v>
      </c>
      <c r="G23" s="27">
        <f>SUM(G24:G25)</f>
        <v>103</v>
      </c>
      <c r="H23" s="27">
        <f t="shared" si="3"/>
        <v>47</v>
      </c>
      <c r="I23" s="34" t="s">
        <v>145</v>
      </c>
      <c r="J23" s="27">
        <f t="shared" si="8"/>
        <v>0</v>
      </c>
      <c r="K23" s="27">
        <f>SUM(K24:K25)</f>
        <v>0</v>
      </c>
      <c r="L23" s="27">
        <f>SUM(L24:L25)</f>
        <v>0</v>
      </c>
      <c r="M23" s="27">
        <f>SUM(M24)</f>
        <v>0</v>
      </c>
      <c r="N23" s="27">
        <f>SUM(N24)</f>
        <v>0</v>
      </c>
      <c r="O23" s="27">
        <f>SUM(O25)</f>
        <v>0</v>
      </c>
      <c r="P23" s="27">
        <f t="shared" si="2"/>
        <v>0</v>
      </c>
    </row>
    <row r="24" spans="1:16" ht="21" customHeight="1">
      <c r="A24" s="34" t="s">
        <v>146</v>
      </c>
      <c r="B24" s="27">
        <f t="shared" si="7"/>
        <v>1290</v>
      </c>
      <c r="C24" s="27">
        <v>1290</v>
      </c>
      <c r="D24" s="27"/>
      <c r="E24" s="27">
        <f>F24+G24</f>
        <v>1337</v>
      </c>
      <c r="F24" s="27">
        <f>1440-103</f>
        <v>1337</v>
      </c>
      <c r="G24" s="27"/>
      <c r="H24" s="27">
        <f t="shared" si="3"/>
        <v>47</v>
      </c>
      <c r="I24" s="34" t="s">
        <v>146</v>
      </c>
      <c r="J24" s="27">
        <f t="shared" si="8"/>
        <v>0</v>
      </c>
      <c r="K24" s="27"/>
      <c r="L24" s="27"/>
      <c r="M24" s="27">
        <f>N24+O24</f>
        <v>0</v>
      </c>
      <c r="N24" s="27"/>
      <c r="O24" s="27"/>
      <c r="P24" s="27">
        <f t="shared" si="2"/>
        <v>0</v>
      </c>
    </row>
    <row r="25" spans="1:16" ht="18.75" customHeight="1">
      <c r="A25" s="31" t="s">
        <v>147</v>
      </c>
      <c r="B25" s="27">
        <f t="shared" si="7"/>
        <v>103</v>
      </c>
      <c r="C25" s="27"/>
      <c r="D25" s="27">
        <v>103</v>
      </c>
      <c r="E25" s="27">
        <f>F25+G25</f>
        <v>103</v>
      </c>
      <c r="F25" s="27"/>
      <c r="G25" s="27">
        <v>103</v>
      </c>
      <c r="H25" s="27">
        <f t="shared" si="3"/>
        <v>0</v>
      </c>
      <c r="I25" s="34" t="s">
        <v>116</v>
      </c>
      <c r="J25" s="27">
        <f t="shared" si="8"/>
        <v>0</v>
      </c>
      <c r="K25" s="27"/>
      <c r="L25" s="27"/>
      <c r="M25" s="27"/>
      <c r="N25" s="27"/>
      <c r="O25" s="27"/>
      <c r="P25" s="27">
        <f t="shared" si="2"/>
        <v>0</v>
      </c>
    </row>
    <row r="26" spans="1:16" ht="21" customHeight="1">
      <c r="A26" s="32" t="s">
        <v>148</v>
      </c>
      <c r="B26" s="27">
        <f>B17+B18+B22+B23</f>
        <v>221676</v>
      </c>
      <c r="C26" s="27">
        <f>C17+C18+C22+C23</f>
        <v>215985</v>
      </c>
      <c r="D26" s="27">
        <f>D17+D18+D22+D23</f>
        <v>5691</v>
      </c>
      <c r="E26" s="27">
        <f>E17+E18+E23+E22</f>
        <v>631568</v>
      </c>
      <c r="F26" s="27">
        <f>F17+F18+F23+F22</f>
        <v>626365</v>
      </c>
      <c r="G26" s="27">
        <f>G17+G18+G23+G22</f>
        <v>5203</v>
      </c>
      <c r="H26" s="27">
        <f t="shared" si="3"/>
        <v>409892</v>
      </c>
      <c r="I26" s="32" t="s">
        <v>149</v>
      </c>
      <c r="J26" s="73">
        <f>J19+J20+J21+J22+J23</f>
        <v>221676</v>
      </c>
      <c r="K26" s="73">
        <f>K19+K20+K21+K22+K23</f>
        <v>215985</v>
      </c>
      <c r="L26" s="73">
        <f>L19+L20+L21+L22+L23</f>
        <v>5691</v>
      </c>
      <c r="M26" s="73">
        <v>631568</v>
      </c>
      <c r="N26" s="73">
        <v>624678</v>
      </c>
      <c r="O26" s="73">
        <f>O19+O20+O21+O22+O23</f>
        <v>6890</v>
      </c>
      <c r="P26" s="27">
        <f t="shared" si="2"/>
        <v>409892</v>
      </c>
    </row>
    <row r="27" spans="1:16" ht="19.5" customHeight="1"/>
    <row r="29" spans="1:16">
      <c r="J29" s="74"/>
      <c r="K29" s="74"/>
      <c r="L29" s="74"/>
      <c r="M29" s="74"/>
      <c r="N29" s="74"/>
      <c r="O29" s="74"/>
      <c r="P29" s="74"/>
    </row>
    <row r="30" spans="1:16">
      <c r="M30" s="74"/>
    </row>
  </sheetData>
  <mergeCells count="15">
    <mergeCell ref="A2:P2"/>
    <mergeCell ref="A4:H4"/>
    <mergeCell ref="I4:P4"/>
    <mergeCell ref="C5:D5"/>
    <mergeCell ref="F5:G5"/>
    <mergeCell ref="K5:L5"/>
    <mergeCell ref="N5:O5"/>
    <mergeCell ref="A5:A6"/>
    <mergeCell ref="B5:B6"/>
    <mergeCell ref="E5:E6"/>
    <mergeCell ref="H5:H6"/>
    <mergeCell ref="I5:I6"/>
    <mergeCell ref="J5:J6"/>
    <mergeCell ref="M5:M6"/>
    <mergeCell ref="P5:P6"/>
  </mergeCells>
  <phoneticPr fontId="34" type="noConversion"/>
  <dataValidations count="1">
    <dataValidation type="whole" allowBlank="1" showInputMessage="1" showErrorMessage="1" sqref="M14 J19:K19 L19 L20 N17:N19 O17:O20 N14:O15 K14:L15 K17:L18">
      <formula1>-100000000</formula1>
      <formula2>10000000000</formula2>
    </dataValidation>
  </dataValidations>
  <printOptions horizontalCentered="1"/>
  <pageMargins left="0.47244094488188998" right="0.47244094488188998" top="0.55118110236220497" bottom="0.32" header="0.31496062992126" footer="0.17"/>
  <pageSetup paperSize="9" scale="98" firstPageNumber="3" fitToHeight="0" orientation="landscape" useFirstPageNumber="1" r:id="rId1"/>
  <headerFooter alignWithMargins="0">
    <oddFooter>&amp;C— &amp;P —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2065187536243"/>
    <pageSetUpPr fitToPage="1"/>
  </sheetPr>
  <dimension ref="A1:I20"/>
  <sheetViews>
    <sheetView tabSelected="1" zoomScale="90" zoomScaleNormal="90" workbookViewId="0">
      <selection activeCell="F26" sqref="F26"/>
    </sheetView>
  </sheetViews>
  <sheetFormatPr defaultColWidth="9" defaultRowHeight="15.75"/>
  <cols>
    <col min="1" max="1" width="31.875" style="42" customWidth="1"/>
    <col min="2" max="4" width="12.625" style="42" customWidth="1"/>
    <col min="5" max="5" width="34.125" style="42" customWidth="1"/>
    <col min="6" max="8" width="12.625" style="42" customWidth="1"/>
    <col min="9" max="9" width="9.5" style="42" customWidth="1"/>
    <col min="10" max="16384" width="9" style="42"/>
  </cols>
  <sheetData>
    <row r="1" spans="1:9">
      <c r="A1" s="43"/>
      <c r="B1" s="58"/>
      <c r="C1" s="58"/>
      <c r="D1" s="58"/>
      <c r="E1" s="58"/>
      <c r="F1" s="58"/>
      <c r="G1" s="58"/>
      <c r="H1" s="58"/>
    </row>
    <row r="2" spans="1:9" ht="24">
      <c r="A2" s="128" t="s">
        <v>319</v>
      </c>
      <c r="B2" s="129"/>
      <c r="C2" s="129"/>
      <c r="D2" s="129"/>
      <c r="E2" s="129"/>
      <c r="F2" s="129"/>
      <c r="G2" s="129"/>
      <c r="H2" s="129"/>
    </row>
    <row r="3" spans="1:9" s="41" customFormat="1" ht="19.5" customHeight="1">
      <c r="A3" s="45" t="s">
        <v>1</v>
      </c>
      <c r="B3" s="45"/>
      <c r="C3" s="45"/>
      <c r="D3" s="45"/>
      <c r="E3" s="45"/>
      <c r="F3" s="45"/>
      <c r="G3" s="45"/>
      <c r="H3" s="52" t="s">
        <v>2</v>
      </c>
    </row>
    <row r="4" spans="1:9" ht="21" customHeight="1">
      <c r="A4" s="117" t="s">
        <v>150</v>
      </c>
      <c r="B4" s="117"/>
      <c r="C4" s="117"/>
      <c r="D4" s="117"/>
      <c r="E4" s="117" t="s">
        <v>151</v>
      </c>
      <c r="F4" s="117"/>
      <c r="G4" s="117"/>
      <c r="H4" s="117"/>
    </row>
    <row r="5" spans="1:9" ht="30.95" customHeight="1">
      <c r="A5" s="59" t="s">
        <v>152</v>
      </c>
      <c r="B5" s="105" t="s">
        <v>153</v>
      </c>
      <c r="C5" s="105" t="s">
        <v>154</v>
      </c>
      <c r="D5" s="105" t="s">
        <v>155</v>
      </c>
      <c r="E5" s="59" t="s">
        <v>152</v>
      </c>
      <c r="F5" s="105" t="s">
        <v>153</v>
      </c>
      <c r="G5" s="105" t="s">
        <v>154</v>
      </c>
      <c r="H5" s="105" t="s">
        <v>155</v>
      </c>
    </row>
    <row r="6" spans="1:9" ht="24.95" customHeight="1">
      <c r="A6" s="60" t="s">
        <v>156</v>
      </c>
      <c r="B6" s="27">
        <v>30482</v>
      </c>
      <c r="C6" s="27">
        <v>29881</v>
      </c>
      <c r="D6" s="27">
        <f>C6-B6</f>
        <v>-601</v>
      </c>
      <c r="E6" s="106" t="s">
        <v>36</v>
      </c>
      <c r="F6" s="27"/>
      <c r="G6" s="27"/>
      <c r="H6" s="27"/>
    </row>
    <row r="7" spans="1:9" ht="24.95" customHeight="1">
      <c r="A7" s="60" t="s">
        <v>157</v>
      </c>
      <c r="B7" s="27"/>
      <c r="C7" s="27"/>
      <c r="D7" s="27"/>
      <c r="E7" s="63" t="s">
        <v>158</v>
      </c>
      <c r="F7" s="27">
        <v>138</v>
      </c>
      <c r="G7" s="27">
        <v>448</v>
      </c>
      <c r="H7" s="27">
        <f>G7-F7</f>
        <v>310</v>
      </c>
    </row>
    <row r="8" spans="1:9" ht="24.95" customHeight="1">
      <c r="A8" s="60" t="s">
        <v>159</v>
      </c>
      <c r="B8" s="27"/>
      <c r="C8" s="27"/>
      <c r="D8" s="27"/>
      <c r="E8" s="63" t="s">
        <v>160</v>
      </c>
      <c r="F8" s="27"/>
      <c r="G8" s="27"/>
      <c r="H8" s="27"/>
    </row>
    <row r="9" spans="1:9" ht="24.95" customHeight="1">
      <c r="A9" s="60" t="s">
        <v>161</v>
      </c>
      <c r="B9" s="27"/>
      <c r="C9" s="27"/>
      <c r="D9" s="27"/>
      <c r="E9" s="63" t="s">
        <v>162</v>
      </c>
      <c r="F9" s="27"/>
      <c r="G9" s="27"/>
      <c r="H9" s="27"/>
    </row>
    <row r="10" spans="1:9" ht="24.95" customHeight="1">
      <c r="A10" s="60" t="s">
        <v>163</v>
      </c>
      <c r="B10" s="27">
        <v>67842</v>
      </c>
      <c r="C10" s="27">
        <v>46390</v>
      </c>
      <c r="D10" s="27">
        <f>C10-B10</f>
        <v>-21452</v>
      </c>
      <c r="E10" s="64" t="s">
        <v>164</v>
      </c>
      <c r="F10" s="27"/>
      <c r="G10" s="27"/>
      <c r="H10" s="27"/>
    </row>
    <row r="11" spans="1:9" ht="24.95" customHeight="1">
      <c r="A11" s="60"/>
      <c r="B11" s="27"/>
      <c r="C11" s="27"/>
      <c r="D11" s="27"/>
      <c r="E11" s="107" t="s">
        <v>165</v>
      </c>
      <c r="F11" s="27"/>
      <c r="G11" s="27"/>
      <c r="H11" s="27"/>
    </row>
    <row r="12" spans="1:9" ht="24.95" customHeight="1">
      <c r="A12" s="60"/>
      <c r="B12" s="27"/>
      <c r="C12" s="27"/>
      <c r="D12" s="27"/>
      <c r="E12" s="65"/>
      <c r="F12" s="27"/>
      <c r="G12" s="27"/>
      <c r="H12" s="27"/>
    </row>
    <row r="13" spans="1:9" ht="24.95" customHeight="1">
      <c r="A13" s="108" t="s">
        <v>166</v>
      </c>
      <c r="B13" s="27">
        <f>B6+B10</f>
        <v>98324</v>
      </c>
      <c r="C13" s="27">
        <f>SUM(C6:C12)</f>
        <v>76271</v>
      </c>
      <c r="D13" s="27">
        <f>C13-B13</f>
        <v>-22053</v>
      </c>
      <c r="E13" s="109" t="s">
        <v>167</v>
      </c>
      <c r="F13" s="27">
        <f>SUM(F6:F11)</f>
        <v>138</v>
      </c>
      <c r="G13" s="27">
        <f>SUM(G6:G11)</f>
        <v>448</v>
      </c>
      <c r="H13" s="27">
        <f>G13-F13</f>
        <v>310</v>
      </c>
    </row>
    <row r="14" spans="1:9" ht="24.95" customHeight="1">
      <c r="A14" s="34" t="s">
        <v>135</v>
      </c>
      <c r="B14" s="27">
        <v>130</v>
      </c>
      <c r="C14" s="27">
        <v>448</v>
      </c>
      <c r="D14" s="27">
        <f>C14-B14</f>
        <v>318</v>
      </c>
      <c r="E14" s="66" t="s">
        <v>168</v>
      </c>
      <c r="F14" s="27">
        <v>98324</v>
      </c>
      <c r="G14" s="27">
        <v>76271</v>
      </c>
      <c r="H14" s="27">
        <f>G14-F14</f>
        <v>-22053</v>
      </c>
      <c r="I14" s="57"/>
    </row>
    <row r="15" spans="1:9" ht="24.95" customHeight="1">
      <c r="A15" s="104" t="s">
        <v>169</v>
      </c>
      <c r="B15" s="27">
        <v>8</v>
      </c>
      <c r="C15" s="27">
        <v>0</v>
      </c>
      <c r="D15" s="27">
        <f>C15-B15</f>
        <v>-8</v>
      </c>
      <c r="E15" s="104" t="s">
        <v>170</v>
      </c>
      <c r="F15" s="27"/>
      <c r="G15" s="27"/>
      <c r="H15" s="67"/>
    </row>
    <row r="16" spans="1:9" ht="24.95" customHeight="1">
      <c r="A16" s="60"/>
      <c r="B16" s="27"/>
      <c r="C16" s="27"/>
      <c r="D16" s="27"/>
      <c r="E16" s="65"/>
      <c r="F16" s="27"/>
      <c r="G16" s="27"/>
      <c r="H16" s="27"/>
    </row>
    <row r="17" spans="1:8" ht="24.95" customHeight="1">
      <c r="A17" s="108" t="s">
        <v>171</v>
      </c>
      <c r="B17" s="27">
        <f>B13+B14+B15</f>
        <v>98462</v>
      </c>
      <c r="C17" s="27">
        <f>C13+C14+C15</f>
        <v>76719</v>
      </c>
      <c r="D17" s="27">
        <f>D13+D14+D15</f>
        <v>-21743</v>
      </c>
      <c r="E17" s="109" t="s">
        <v>172</v>
      </c>
      <c r="F17" s="27">
        <f>F13+F14+F15</f>
        <v>98462</v>
      </c>
      <c r="G17" s="27">
        <f>G13+G14+G15</f>
        <v>76719</v>
      </c>
      <c r="H17" s="27">
        <f>G17-F17</f>
        <v>-21743</v>
      </c>
    </row>
    <row r="18" spans="1:8" ht="24.95" customHeight="1">
      <c r="A18" s="61" t="s">
        <v>173</v>
      </c>
      <c r="B18" s="62"/>
      <c r="C18" s="62"/>
      <c r="D18" s="62"/>
      <c r="E18" s="62"/>
      <c r="F18" s="62"/>
      <c r="G18" s="62"/>
      <c r="H18" s="62"/>
    </row>
    <row r="19" spans="1:8">
      <c r="F19" s="57"/>
      <c r="G19" s="57"/>
      <c r="H19" s="57"/>
    </row>
    <row r="20" spans="1:8">
      <c r="E20" s="57"/>
    </row>
  </sheetData>
  <mergeCells count="3">
    <mergeCell ref="A2:H2"/>
    <mergeCell ref="A4:D4"/>
    <mergeCell ref="E4:H4"/>
  </mergeCells>
  <phoneticPr fontId="34" type="noConversion"/>
  <printOptions horizontalCentered="1"/>
  <pageMargins left="0.47244094488188998" right="0.47244094488188998" top="0.55118110236220497" bottom="0.511811023622047" header="0.31496062992126" footer="0.31496062992126"/>
  <pageSetup paperSize="9" scale="90" firstPageNumber="4" fitToHeight="0" orientation="landscape" useFirstPageNumber="1"/>
  <headerFooter alignWithMargins="0">
    <oddFooter>&amp;C—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2065187536243"/>
    <pageSetUpPr fitToPage="1"/>
  </sheetPr>
  <dimension ref="A1:J44"/>
  <sheetViews>
    <sheetView workbookViewId="0">
      <pane xSplit="1" ySplit="5" topLeftCell="B22" activePane="bottomRight" state="frozen"/>
      <selection pane="topRight"/>
      <selection pane="bottomLeft"/>
      <selection pane="bottomRight" activeCell="A2" sqref="A2:H2"/>
    </sheetView>
  </sheetViews>
  <sheetFormatPr defaultColWidth="9" defaultRowHeight="15.75"/>
  <cols>
    <col min="1" max="1" width="26" style="42" customWidth="1"/>
    <col min="2" max="4" width="12.625" style="42" customWidth="1"/>
    <col min="5" max="5" width="23.875" style="42" customWidth="1"/>
    <col min="6" max="8" width="12.625" style="42" customWidth="1"/>
    <col min="9" max="9" width="6.125" style="42" customWidth="1"/>
    <col min="10" max="10" width="9.5" style="42" customWidth="1"/>
    <col min="11" max="16384" width="9" style="42"/>
  </cols>
  <sheetData>
    <row r="1" spans="1:8">
      <c r="A1" s="43"/>
      <c r="B1" s="44"/>
      <c r="C1" s="44"/>
      <c r="D1" s="44"/>
      <c r="E1" s="44"/>
      <c r="F1" s="44"/>
      <c r="G1" s="44"/>
      <c r="H1" s="44"/>
    </row>
    <row r="2" spans="1:8" ht="24">
      <c r="A2" s="128" t="s">
        <v>320</v>
      </c>
      <c r="B2" s="129"/>
      <c r="C2" s="129"/>
      <c r="D2" s="129"/>
      <c r="E2" s="129"/>
      <c r="F2" s="129"/>
      <c r="G2" s="129"/>
      <c r="H2" s="129"/>
    </row>
    <row r="3" spans="1:8" s="41" customFormat="1" ht="19.5" customHeight="1">
      <c r="A3" s="45" t="s">
        <v>1</v>
      </c>
      <c r="B3" s="1"/>
      <c r="C3" s="1"/>
      <c r="D3" s="45"/>
      <c r="E3" s="45"/>
      <c r="F3" s="45"/>
      <c r="G3" s="45"/>
      <c r="H3" s="52" t="s">
        <v>2</v>
      </c>
    </row>
    <row r="4" spans="1:8" ht="18.75" customHeight="1">
      <c r="A4" s="117" t="s">
        <v>150</v>
      </c>
      <c r="B4" s="117"/>
      <c r="C4" s="117"/>
      <c r="D4" s="117"/>
      <c r="E4" s="117" t="s">
        <v>151</v>
      </c>
      <c r="F4" s="117"/>
      <c r="G4" s="117"/>
      <c r="H4" s="117"/>
    </row>
    <row r="5" spans="1:8" ht="30.75" customHeight="1">
      <c r="A5" s="46" t="s">
        <v>152</v>
      </c>
      <c r="B5" s="105" t="s">
        <v>174</v>
      </c>
      <c r="C5" s="105" t="s">
        <v>175</v>
      </c>
      <c r="D5" s="47" t="s">
        <v>155</v>
      </c>
      <c r="E5" s="46" t="s">
        <v>152</v>
      </c>
      <c r="F5" s="105" t="s">
        <v>174</v>
      </c>
      <c r="G5" s="105" t="s">
        <v>176</v>
      </c>
      <c r="H5" s="53" t="s">
        <v>155</v>
      </c>
    </row>
    <row r="6" spans="1:8" ht="18.75" customHeight="1">
      <c r="A6" s="31" t="s">
        <v>17</v>
      </c>
      <c r="B6" s="27">
        <f>SUM(B7:B19)</f>
        <v>138020</v>
      </c>
      <c r="C6" s="27">
        <f>SUM(C7:C19)</f>
        <v>110112</v>
      </c>
      <c r="D6" s="27">
        <f>SUM(D7:D19)</f>
        <v>-27908</v>
      </c>
      <c r="E6" s="37" t="s">
        <v>18</v>
      </c>
      <c r="F6" s="27">
        <f>'21年全区公共'!K7</f>
        <v>46551.417040603199</v>
      </c>
      <c r="G6" s="27">
        <f>'21年全区公共'!N7</f>
        <v>47313.258488300002</v>
      </c>
      <c r="H6" s="27">
        <f>G6-F6</f>
        <v>761.84144769680302</v>
      </c>
    </row>
    <row r="7" spans="1:8" ht="18.75" customHeight="1">
      <c r="A7" s="48" t="s">
        <v>20</v>
      </c>
      <c r="B7" s="27">
        <f>'21年全区公共'!C8</f>
        <v>32820</v>
      </c>
      <c r="C7" s="27">
        <f>'21年全区公共'!F8</f>
        <v>33462</v>
      </c>
      <c r="D7" s="27">
        <f>C7-B7</f>
        <v>642</v>
      </c>
      <c r="E7" s="37" t="s">
        <v>21</v>
      </c>
      <c r="F7" s="27">
        <f>'21年全区公共'!K8</f>
        <v>630.27717779847603</v>
      </c>
      <c r="G7" s="27">
        <f>'21年全区公共'!N8</f>
        <v>806.58307049875305</v>
      </c>
      <c r="H7" s="27">
        <f t="shared" ref="H7:H30" si="0">G7-F7</f>
        <v>176.30589270027701</v>
      </c>
    </row>
    <row r="8" spans="1:8" ht="18.75" customHeight="1">
      <c r="A8" s="31" t="s">
        <v>177</v>
      </c>
      <c r="B8" s="27"/>
      <c r="C8" s="27"/>
      <c r="D8" s="27"/>
      <c r="E8" s="37" t="s">
        <v>24</v>
      </c>
      <c r="F8" s="27">
        <f>'21年全区公共'!K9</f>
        <v>32864.143474714001</v>
      </c>
      <c r="G8" s="27">
        <f>'21年全区公共'!N9</f>
        <v>34443.431103068797</v>
      </c>
      <c r="H8" s="27">
        <f t="shared" si="0"/>
        <v>1579.2876283548001</v>
      </c>
    </row>
    <row r="9" spans="1:8" ht="18.75" customHeight="1">
      <c r="A9" s="31" t="s">
        <v>26</v>
      </c>
      <c r="B9" s="27">
        <f>'21年全区公共'!C10</f>
        <v>6800</v>
      </c>
      <c r="C9" s="27">
        <f>'21年全区公共'!F10</f>
        <v>8520</v>
      </c>
      <c r="D9" s="27">
        <f t="shared" ref="D9:D19" si="1">C9-B9</f>
        <v>1720</v>
      </c>
      <c r="E9" s="37" t="s">
        <v>27</v>
      </c>
      <c r="F9" s="27">
        <f>'21年全区公共'!K10</f>
        <v>154636.05077843301</v>
      </c>
      <c r="G9" s="27">
        <f>'21年全区公共'!N10</f>
        <v>155407</v>
      </c>
      <c r="H9" s="27">
        <f t="shared" si="0"/>
        <v>770.94922156698897</v>
      </c>
    </row>
    <row r="10" spans="1:8" ht="18.75" customHeight="1">
      <c r="A10" s="31" t="s">
        <v>29</v>
      </c>
      <c r="B10" s="27">
        <f>'21年全区公共'!C11</f>
        <v>2000</v>
      </c>
      <c r="C10" s="27">
        <f>'21年全区公共'!F11</f>
        <v>2232</v>
      </c>
      <c r="D10" s="27">
        <f t="shared" si="1"/>
        <v>232</v>
      </c>
      <c r="E10" s="37" t="s">
        <v>30</v>
      </c>
      <c r="F10" s="27">
        <f>'21年全区公共'!K11</f>
        <v>5949.8782175365995</v>
      </c>
      <c r="G10" s="27">
        <f>'21年全区公共'!N11</f>
        <v>8311</v>
      </c>
      <c r="H10" s="27">
        <f t="shared" si="0"/>
        <v>2361.1217824634</v>
      </c>
    </row>
    <row r="11" spans="1:8" ht="18.75" customHeight="1">
      <c r="A11" s="31" t="s">
        <v>32</v>
      </c>
      <c r="B11" s="27">
        <f>'21年全区公共'!C12</f>
        <v>7200</v>
      </c>
      <c r="C11" s="27">
        <f>'21年全区公共'!F12</f>
        <v>2200</v>
      </c>
      <c r="D11" s="27">
        <f t="shared" si="1"/>
        <v>-5000</v>
      </c>
      <c r="E11" s="37" t="s">
        <v>33</v>
      </c>
      <c r="F11" s="27">
        <f>'21年全区公共'!K12</f>
        <v>6086.0662734402003</v>
      </c>
      <c r="G11" s="27">
        <f>'21年全区公共'!N12</f>
        <v>7954.2599801312199</v>
      </c>
      <c r="H11" s="27">
        <f t="shared" si="0"/>
        <v>1868.19370669102</v>
      </c>
    </row>
    <row r="12" spans="1:8" ht="18.75" customHeight="1">
      <c r="A12" s="31" t="s">
        <v>35</v>
      </c>
      <c r="B12" s="27">
        <f>'21年全区公共'!C13</f>
        <v>7400</v>
      </c>
      <c r="C12" s="27">
        <f>'21年全区公共'!F13</f>
        <v>9143</v>
      </c>
      <c r="D12" s="27">
        <f t="shared" si="1"/>
        <v>1743</v>
      </c>
      <c r="E12" s="37" t="s">
        <v>36</v>
      </c>
      <c r="F12" s="27">
        <f>'21年全区公共'!K13</f>
        <v>79650.986228522001</v>
      </c>
      <c r="G12" s="27">
        <f>'21年全区公共'!N13</f>
        <v>89879.223479822802</v>
      </c>
      <c r="H12" s="27">
        <f t="shared" si="0"/>
        <v>10228.237251300799</v>
      </c>
    </row>
    <row r="13" spans="1:8" ht="18.75" customHeight="1">
      <c r="A13" s="31" t="s">
        <v>38</v>
      </c>
      <c r="B13" s="27">
        <f>'21年全区公共'!C14</f>
        <v>7000</v>
      </c>
      <c r="C13" s="27">
        <f>'21年全区公共'!F14</f>
        <v>8039</v>
      </c>
      <c r="D13" s="27">
        <f t="shared" si="1"/>
        <v>1039</v>
      </c>
      <c r="E13" s="37" t="s">
        <v>39</v>
      </c>
      <c r="F13" s="27">
        <f>'21年全区公共'!K14</f>
        <v>91818.209632568003</v>
      </c>
      <c r="G13" s="27">
        <f>'21年全区公共'!N14</f>
        <v>88898</v>
      </c>
      <c r="H13" s="27">
        <f t="shared" si="0"/>
        <v>-2920.209632568</v>
      </c>
    </row>
    <row r="14" spans="1:8" ht="18.75" customHeight="1">
      <c r="A14" s="31" t="s">
        <v>41</v>
      </c>
      <c r="B14" s="27">
        <f>'21年全区公共'!C15</f>
        <v>2500</v>
      </c>
      <c r="C14" s="27">
        <f>'21年全区公共'!F15</f>
        <v>2431</v>
      </c>
      <c r="D14" s="27">
        <f t="shared" si="1"/>
        <v>-69</v>
      </c>
      <c r="E14" s="37" t="s">
        <v>42</v>
      </c>
      <c r="F14" s="27">
        <f>'21年全区公共'!K15</f>
        <v>26349.985227006899</v>
      </c>
      <c r="G14" s="27">
        <f>'21年全区公共'!N15</f>
        <v>25769</v>
      </c>
      <c r="H14" s="27">
        <f t="shared" si="0"/>
        <v>-580.98522700689898</v>
      </c>
    </row>
    <row r="15" spans="1:8" ht="18.75" customHeight="1">
      <c r="A15" s="31" t="s">
        <v>44</v>
      </c>
      <c r="B15" s="27">
        <f>'21年全区公共'!C16</f>
        <v>16000</v>
      </c>
      <c r="C15" s="27">
        <f>'21年全区公共'!F16</f>
        <v>17892</v>
      </c>
      <c r="D15" s="27">
        <f t="shared" si="1"/>
        <v>1892</v>
      </c>
      <c r="E15" s="37" t="s">
        <v>45</v>
      </c>
      <c r="F15" s="27">
        <f>'21年全区公共'!K16</f>
        <v>41455.816886829598</v>
      </c>
      <c r="G15" s="27">
        <f>'21年全区公共'!N16</f>
        <v>42274</v>
      </c>
      <c r="H15" s="27">
        <f t="shared" si="0"/>
        <v>818.18311317040195</v>
      </c>
    </row>
    <row r="16" spans="1:8" ht="18.75" customHeight="1">
      <c r="A16" s="31" t="s">
        <v>47</v>
      </c>
      <c r="B16" s="27">
        <f>'21年全区公共'!C17</f>
        <v>25200</v>
      </c>
      <c r="C16" s="27">
        <f>'21年全区公共'!F17</f>
        <v>5462</v>
      </c>
      <c r="D16" s="27">
        <f t="shared" si="1"/>
        <v>-19738</v>
      </c>
      <c r="E16" s="37" t="s">
        <v>48</v>
      </c>
      <c r="F16" s="27">
        <f>'21年全区公共'!K17</f>
        <v>84037.411340870996</v>
      </c>
      <c r="G16" s="27">
        <f>'21年全区公共'!N17</f>
        <v>85033</v>
      </c>
      <c r="H16" s="27">
        <f t="shared" si="0"/>
        <v>995.58865912900399</v>
      </c>
    </row>
    <row r="17" spans="1:8" ht="18.75" customHeight="1">
      <c r="A17" s="31" t="s">
        <v>50</v>
      </c>
      <c r="B17" s="27">
        <f>'21年全区公共'!C18</f>
        <v>11700</v>
      </c>
      <c r="C17" s="27">
        <f>'21年全区公共'!F18</f>
        <v>5138</v>
      </c>
      <c r="D17" s="27">
        <f t="shared" si="1"/>
        <v>-6562</v>
      </c>
      <c r="E17" s="37" t="s">
        <v>51</v>
      </c>
      <c r="F17" s="27">
        <f>'21年全区公共'!K18</f>
        <v>36101.501660927497</v>
      </c>
      <c r="G17" s="27">
        <f>'21年全区公共'!N18</f>
        <v>49811.2775852427</v>
      </c>
      <c r="H17" s="27">
        <f t="shared" si="0"/>
        <v>13709.7759243152</v>
      </c>
    </row>
    <row r="18" spans="1:8" ht="18.75" customHeight="1">
      <c r="A18" s="31" t="s">
        <v>53</v>
      </c>
      <c r="B18" s="27">
        <f>'21年全区公共'!C19</f>
        <v>17800</v>
      </c>
      <c r="C18" s="27">
        <f>'21年全区公共'!F19</f>
        <v>14342</v>
      </c>
      <c r="D18" s="27">
        <f t="shared" si="1"/>
        <v>-3458</v>
      </c>
      <c r="E18" s="37" t="s">
        <v>54</v>
      </c>
      <c r="F18" s="27">
        <f>'21年全区公共'!K19</f>
        <v>6297.5248531958196</v>
      </c>
      <c r="G18" s="27">
        <f>'21年全区公共'!N19</f>
        <v>6283.0708482837799</v>
      </c>
      <c r="H18" s="27">
        <f t="shared" si="0"/>
        <v>-14.454004912039601</v>
      </c>
    </row>
    <row r="19" spans="1:8" ht="18.75" customHeight="1">
      <c r="A19" s="31" t="s">
        <v>56</v>
      </c>
      <c r="B19" s="27">
        <f>'21年全区公共'!C20</f>
        <v>1600</v>
      </c>
      <c r="C19" s="27">
        <f>'21年全区公共'!F20</f>
        <v>1251</v>
      </c>
      <c r="D19" s="27">
        <f t="shared" si="1"/>
        <v>-349</v>
      </c>
      <c r="E19" s="37" t="s">
        <v>57</v>
      </c>
      <c r="F19" s="27">
        <f>'21年全区公共'!K20</f>
        <v>1478.26682401521</v>
      </c>
      <c r="G19" s="27">
        <f>'21年全区公共'!N20</f>
        <v>1647.0216426754</v>
      </c>
      <c r="H19" s="27">
        <f t="shared" si="0"/>
        <v>168.75481866019001</v>
      </c>
    </row>
    <row r="20" spans="1:8" ht="18.75" customHeight="1">
      <c r="A20" s="31" t="s">
        <v>59</v>
      </c>
      <c r="B20" s="27">
        <f>SUM(B21:B26)</f>
        <v>77150</v>
      </c>
      <c r="C20" s="27">
        <f>SUM(C21:C26)</f>
        <v>98861</v>
      </c>
      <c r="D20" s="27">
        <f>SUM(D21:D26)</f>
        <v>21711</v>
      </c>
      <c r="E20" s="37" t="s">
        <v>60</v>
      </c>
      <c r="F20" s="27">
        <f>'21年全区公共'!K21</f>
        <v>2.7866207361800601</v>
      </c>
      <c r="G20" s="27">
        <f>'21年全区公共'!N21</f>
        <v>381.52</v>
      </c>
      <c r="H20" s="27">
        <f t="shared" si="0"/>
        <v>378.73337926381998</v>
      </c>
    </row>
    <row r="21" spans="1:8" ht="18.75" customHeight="1">
      <c r="A21" s="31" t="s">
        <v>62</v>
      </c>
      <c r="B21" s="27">
        <f>'21年全区公共'!C22</f>
        <v>7100</v>
      </c>
      <c r="C21" s="27">
        <f>'21年全区公共'!F22</f>
        <v>8402</v>
      </c>
      <c r="D21" s="27">
        <f t="shared" ref="D21:D26" si="2">C21-B21</f>
        <v>1302</v>
      </c>
      <c r="E21" s="37" t="s">
        <v>63</v>
      </c>
      <c r="F21" s="27">
        <f>'21年全区公共'!K22</f>
        <v>0</v>
      </c>
      <c r="G21" s="27">
        <f>'21年全区公共'!N22</f>
        <v>0</v>
      </c>
      <c r="H21" s="27">
        <f t="shared" si="0"/>
        <v>0</v>
      </c>
    </row>
    <row r="22" spans="1:8" ht="21.95" customHeight="1">
      <c r="A22" s="31" t="s">
        <v>64</v>
      </c>
      <c r="B22" s="27">
        <f>'21年全区公共'!C23</f>
        <v>35930</v>
      </c>
      <c r="C22" s="27">
        <f>'21年全区公共'!F23</f>
        <v>36401</v>
      </c>
      <c r="D22" s="27">
        <f t="shared" si="2"/>
        <v>471</v>
      </c>
      <c r="E22" s="37" t="s">
        <v>65</v>
      </c>
      <c r="F22" s="27">
        <f>'21年全区公共'!K23</f>
        <v>17321.1688023317</v>
      </c>
      <c r="G22" s="27">
        <f>'21年全区公共'!N23</f>
        <v>8988.8662876581893</v>
      </c>
      <c r="H22" s="27">
        <f t="shared" si="0"/>
        <v>-8332.3025146735108</v>
      </c>
    </row>
    <row r="23" spans="1:8" ht="21.95" customHeight="1">
      <c r="A23" s="31" t="s">
        <v>67</v>
      </c>
      <c r="B23" s="27">
        <f>'21年全区公共'!C24</f>
        <v>6440</v>
      </c>
      <c r="C23" s="27">
        <f>'21年全区公共'!F24</f>
        <v>8936</v>
      </c>
      <c r="D23" s="27">
        <f t="shared" si="2"/>
        <v>2496</v>
      </c>
      <c r="E23" s="37" t="s">
        <v>68</v>
      </c>
      <c r="F23" s="27">
        <f>'21年全区公共'!K24</f>
        <v>43343.665413503099</v>
      </c>
      <c r="G23" s="27">
        <f>'21年全区公共'!N24</f>
        <v>43444</v>
      </c>
      <c r="H23" s="27">
        <f t="shared" si="0"/>
        <v>100.334586496901</v>
      </c>
    </row>
    <row r="24" spans="1:8" ht="21.95" customHeight="1">
      <c r="A24" s="31" t="s">
        <v>70</v>
      </c>
      <c r="B24" s="27">
        <f>'21年全区公共'!C25</f>
        <v>21670</v>
      </c>
      <c r="C24" s="27">
        <f>'21年全区公共'!F25</f>
        <v>31789</v>
      </c>
      <c r="D24" s="27">
        <f t="shared" si="2"/>
        <v>10119</v>
      </c>
      <c r="E24" s="37" t="s">
        <v>71</v>
      </c>
      <c r="F24" s="27">
        <f>'21年全区公共'!K25</f>
        <v>633.5</v>
      </c>
      <c r="G24" s="27">
        <f>'21年全区公共'!N25</f>
        <v>633.5</v>
      </c>
      <c r="H24" s="27">
        <f t="shared" si="0"/>
        <v>0</v>
      </c>
    </row>
    <row r="25" spans="1:8" ht="21.95" customHeight="1">
      <c r="A25" s="31" t="s">
        <v>73</v>
      </c>
      <c r="B25" s="27">
        <f>'21年全区公共'!C26</f>
        <v>1500</v>
      </c>
      <c r="C25" s="27">
        <f>'21年全区公共'!F26</f>
        <v>1888</v>
      </c>
      <c r="D25" s="27">
        <f t="shared" si="2"/>
        <v>388</v>
      </c>
      <c r="E25" s="54" t="s">
        <v>74</v>
      </c>
      <c r="F25" s="27">
        <f>'21年全区公共'!K26</f>
        <v>10909.8133396337</v>
      </c>
      <c r="G25" s="27">
        <f>'21年全区公共'!N26</f>
        <v>8219.7442385872891</v>
      </c>
      <c r="H25" s="27">
        <f t="shared" si="0"/>
        <v>-2690.0691010464102</v>
      </c>
    </row>
    <row r="26" spans="1:8" ht="21.95" customHeight="1">
      <c r="A26" s="31" t="s">
        <v>77</v>
      </c>
      <c r="B26" s="27">
        <f>'21年全区公共'!C27</f>
        <v>4510</v>
      </c>
      <c r="C26" s="27">
        <f>'21年全区公共'!F27</f>
        <v>11445</v>
      </c>
      <c r="D26" s="27">
        <f t="shared" si="2"/>
        <v>6935</v>
      </c>
      <c r="E26" s="54" t="s">
        <v>78</v>
      </c>
      <c r="F26" s="27">
        <f>'21年全区公共'!K27</f>
        <v>10000</v>
      </c>
      <c r="G26" s="27">
        <f>'21年全区公共'!N27</f>
        <v>10000</v>
      </c>
      <c r="H26" s="27">
        <f t="shared" si="0"/>
        <v>0</v>
      </c>
    </row>
    <row r="27" spans="1:8" ht="21.95" customHeight="1">
      <c r="A27" s="49"/>
      <c r="B27" s="49"/>
      <c r="C27" s="49"/>
      <c r="D27" s="50"/>
      <c r="E27" s="54" t="s">
        <v>79</v>
      </c>
      <c r="F27" s="27">
        <f>'21年全区公共'!K28</f>
        <v>6788.2081133346001</v>
      </c>
      <c r="G27" s="27">
        <f>'21年全区公共'!N28</f>
        <v>10588.7</v>
      </c>
      <c r="H27" s="27">
        <f t="shared" si="0"/>
        <v>3800.4918866654002</v>
      </c>
    </row>
    <row r="28" spans="1:8" ht="21.95" customHeight="1">
      <c r="A28" s="32" t="s">
        <v>133</v>
      </c>
      <c r="B28" s="27">
        <f>B6+B20</f>
        <v>215170</v>
      </c>
      <c r="C28" s="27">
        <f>C6+C20</f>
        <v>208973</v>
      </c>
      <c r="D28" s="27">
        <f>D6+D20</f>
        <v>-6197</v>
      </c>
      <c r="E28" s="55" t="s">
        <v>82</v>
      </c>
      <c r="F28" s="27">
        <f>'21年全区公共'!K29</f>
        <v>0</v>
      </c>
      <c r="G28" s="27">
        <f>'21年全区公共'!N29</f>
        <v>0</v>
      </c>
      <c r="H28" s="27">
        <f t="shared" si="0"/>
        <v>0</v>
      </c>
    </row>
    <row r="29" spans="1:8" ht="21.95" customHeight="1">
      <c r="A29" s="31" t="s">
        <v>87</v>
      </c>
      <c r="B29" s="27">
        <f>SUM(B30:B33)</f>
        <v>387462</v>
      </c>
      <c r="C29" s="27">
        <f>SUM(C30:C33)</f>
        <v>386862</v>
      </c>
      <c r="D29" s="27">
        <f>SUM(D30:D33)</f>
        <v>-600</v>
      </c>
      <c r="E29" s="55" t="s">
        <v>84</v>
      </c>
      <c r="F29" s="27">
        <f>'21年全区公共'!K30</f>
        <v>19327</v>
      </c>
      <c r="G29" s="27">
        <f>'21年全区公共'!N30</f>
        <v>17395</v>
      </c>
      <c r="H29" s="27">
        <f t="shared" si="0"/>
        <v>-1932</v>
      </c>
    </row>
    <row r="30" spans="1:8" ht="21.95" customHeight="1">
      <c r="A30" s="34" t="s">
        <v>89</v>
      </c>
      <c r="B30" s="27">
        <v>27503</v>
      </c>
      <c r="C30" s="27">
        <v>27503</v>
      </c>
      <c r="D30" s="27">
        <f>C30-B30</f>
        <v>0</v>
      </c>
      <c r="E30" s="55" t="s">
        <v>86</v>
      </c>
      <c r="F30" s="27">
        <f>'21年全区公共'!K31</f>
        <v>0</v>
      </c>
      <c r="G30" s="27">
        <f>'21年全区公共'!N31</f>
        <v>0</v>
      </c>
      <c r="H30" s="27">
        <f t="shared" si="0"/>
        <v>0</v>
      </c>
    </row>
    <row r="31" spans="1:8" ht="21.95" customHeight="1">
      <c r="A31" s="51" t="s">
        <v>92</v>
      </c>
      <c r="B31" s="27">
        <v>244959</v>
      </c>
      <c r="C31" s="27">
        <v>249776</v>
      </c>
      <c r="D31" s="27">
        <f>C31-B31</f>
        <v>4817</v>
      </c>
      <c r="E31" s="37"/>
      <c r="F31" s="27"/>
      <c r="G31" s="27"/>
      <c r="H31" s="27"/>
    </row>
    <row r="32" spans="1:8" ht="21.95" customHeight="1">
      <c r="A32" s="51" t="s">
        <v>95</v>
      </c>
      <c r="B32" s="27">
        <v>115000</v>
      </c>
      <c r="C32" s="27">
        <v>109583</v>
      </c>
      <c r="D32" s="27">
        <f>C32-B32</f>
        <v>-5417</v>
      </c>
      <c r="E32" s="32" t="s">
        <v>137</v>
      </c>
      <c r="F32" s="27">
        <f>SUM(F6:F30)</f>
        <v>722233.67790600099</v>
      </c>
      <c r="G32" s="27">
        <f>SUM(G6:G30)</f>
        <v>743481.45672426897</v>
      </c>
      <c r="H32" s="27">
        <v>21247</v>
      </c>
    </row>
    <row r="33" spans="1:10" ht="21.95" customHeight="1">
      <c r="A33" s="34" t="s">
        <v>98</v>
      </c>
      <c r="B33" s="27"/>
      <c r="C33" s="27"/>
      <c r="D33" s="27"/>
      <c r="E33" s="31" t="s">
        <v>99</v>
      </c>
      <c r="F33" s="33">
        <f>SUM(F34:F35)</f>
        <v>62572</v>
      </c>
      <c r="G33" s="33">
        <f>SUM(G34:G35)</f>
        <v>68739</v>
      </c>
      <c r="H33" s="27">
        <f>G33-F33</f>
        <v>6167</v>
      </c>
    </row>
    <row r="34" spans="1:10" ht="21.95" customHeight="1">
      <c r="A34" s="31" t="s">
        <v>178</v>
      </c>
      <c r="B34" s="27">
        <v>1076</v>
      </c>
      <c r="C34" s="27">
        <f>1076+40</f>
        <v>1116</v>
      </c>
      <c r="D34" s="27">
        <f>C34-B34</f>
        <v>40</v>
      </c>
      <c r="E34" s="34" t="s">
        <v>102</v>
      </c>
      <c r="F34" s="33">
        <v>7170</v>
      </c>
      <c r="G34" s="27">
        <v>7170</v>
      </c>
      <c r="H34" s="27">
        <f>G34-F34</f>
        <v>0</v>
      </c>
    </row>
    <row r="35" spans="1:10" ht="21.95" customHeight="1">
      <c r="A35" s="31" t="s">
        <v>179</v>
      </c>
      <c r="B35" s="27">
        <f>SUM(B36:B37)</f>
        <v>0</v>
      </c>
      <c r="C35" s="27">
        <f>SUM(C36:C37)</f>
        <v>498600</v>
      </c>
      <c r="D35" s="27">
        <f>SUM(D36:D37)</f>
        <v>498600</v>
      </c>
      <c r="E35" s="34" t="s">
        <v>105</v>
      </c>
      <c r="F35" s="33">
        <v>55402</v>
      </c>
      <c r="G35" s="33">
        <v>61569</v>
      </c>
      <c r="H35" s="27">
        <f>G35-F35</f>
        <v>6167</v>
      </c>
      <c r="J35" s="57"/>
    </row>
    <row r="36" spans="1:10" ht="21.95" customHeight="1">
      <c r="A36" s="31" t="s">
        <v>180</v>
      </c>
      <c r="B36" s="27"/>
      <c r="C36" s="27">
        <f>'21年全区公共'!F38</f>
        <v>468600</v>
      </c>
      <c r="D36" s="27">
        <f>C36-B36</f>
        <v>468600</v>
      </c>
      <c r="E36" s="31" t="s">
        <v>181</v>
      </c>
      <c r="F36" s="27">
        <v>117375</v>
      </c>
      <c r="G36" s="27">
        <v>134204</v>
      </c>
      <c r="H36" s="27">
        <f>G36-F36</f>
        <v>16829</v>
      </c>
      <c r="I36" s="57"/>
      <c r="J36" s="57"/>
    </row>
    <row r="37" spans="1:10" ht="21.95" customHeight="1">
      <c r="A37" s="31" t="s">
        <v>182</v>
      </c>
      <c r="B37" s="27"/>
      <c r="C37" s="27">
        <f>'21年全区公共'!F39</f>
        <v>30000</v>
      </c>
      <c r="D37" s="27">
        <f>C37-B37</f>
        <v>30000</v>
      </c>
      <c r="E37" s="103" t="s">
        <v>183</v>
      </c>
      <c r="F37" s="27"/>
      <c r="G37" s="33">
        <v>468600</v>
      </c>
      <c r="H37" s="27">
        <f>G37-F37</f>
        <v>468600</v>
      </c>
    </row>
    <row r="38" spans="1:10" ht="21.95" customHeight="1">
      <c r="A38" s="30" t="s">
        <v>184</v>
      </c>
      <c r="B38" s="39">
        <v>7231</v>
      </c>
      <c r="C38" s="39">
        <v>7231</v>
      </c>
      <c r="D38" s="27">
        <f>C38-B38</f>
        <v>0</v>
      </c>
      <c r="E38" s="103" t="s">
        <v>185</v>
      </c>
      <c r="F38" s="27"/>
      <c r="G38" s="27"/>
      <c r="H38" s="27"/>
      <c r="J38" s="57"/>
    </row>
    <row r="39" spans="1:10" ht="21.95" customHeight="1">
      <c r="A39" s="30" t="s">
        <v>186</v>
      </c>
      <c r="B39" s="39">
        <v>37597</v>
      </c>
      <c r="C39" s="39">
        <v>75651</v>
      </c>
      <c r="D39" s="27">
        <f>C39-B39</f>
        <v>38054</v>
      </c>
      <c r="E39" s="103" t="s">
        <v>187</v>
      </c>
      <c r="F39" s="27"/>
      <c r="G39" s="27"/>
      <c r="H39" s="27"/>
    </row>
    <row r="40" spans="1:10" ht="21.95" customHeight="1">
      <c r="A40" s="30" t="s">
        <v>188</v>
      </c>
      <c r="B40" s="27">
        <f>SUM(B41:B42)</f>
        <v>253645</v>
      </c>
      <c r="C40" s="27">
        <f>SUM(C41:C42)</f>
        <v>236591.52</v>
      </c>
      <c r="D40" s="27">
        <f>SUM(D41:D42)</f>
        <v>-17053.48</v>
      </c>
      <c r="E40" s="49"/>
      <c r="F40" s="49"/>
      <c r="G40" s="49"/>
      <c r="H40" s="50"/>
    </row>
    <row r="41" spans="1:10" ht="21.95" customHeight="1">
      <c r="A41" s="30" t="s">
        <v>189</v>
      </c>
      <c r="B41" s="27">
        <v>155321</v>
      </c>
      <c r="C41" s="27">
        <v>160321</v>
      </c>
      <c r="D41" s="27">
        <f>C41-B41</f>
        <v>5000</v>
      </c>
      <c r="E41" s="30"/>
      <c r="F41" s="27"/>
      <c r="G41" s="27"/>
      <c r="H41" s="27"/>
    </row>
    <row r="42" spans="1:10" ht="21.95" customHeight="1">
      <c r="A42" s="30" t="s">
        <v>190</v>
      </c>
      <c r="B42" s="27">
        <v>98324</v>
      </c>
      <c r="C42" s="27">
        <v>76270.52</v>
      </c>
      <c r="D42" s="27">
        <f>C42-B42</f>
        <v>-22053.48</v>
      </c>
      <c r="E42" s="31"/>
      <c r="F42" s="27"/>
      <c r="G42" s="27"/>
      <c r="H42" s="27"/>
    </row>
    <row r="43" spans="1:10" ht="21.95" customHeight="1">
      <c r="A43" s="32" t="s">
        <v>148</v>
      </c>
      <c r="B43" s="27">
        <f>B29+B34+B35+B38+B39+B40+B28</f>
        <v>902181</v>
      </c>
      <c r="C43" s="27">
        <f>C29+C34+C35+C38+C39+C40+C28</f>
        <v>1415024.52</v>
      </c>
      <c r="D43" s="27">
        <f>D29+D34+D35+D38+D39+D40+D28</f>
        <v>512843.52000000002</v>
      </c>
      <c r="E43" s="32" t="s">
        <v>149</v>
      </c>
      <c r="F43" s="56">
        <f>F32+F33+F36+F37+F38+F39</f>
        <v>902180.67790600099</v>
      </c>
      <c r="G43" s="56">
        <f>G32+G33+G36+G37+G38+G39</f>
        <v>1415024.45672427</v>
      </c>
      <c r="H43" s="27">
        <f>SUM(H32:H33,H36:H39)</f>
        <v>512843</v>
      </c>
    </row>
    <row r="44" spans="1:10" ht="18.75" customHeight="1"/>
  </sheetData>
  <mergeCells count="3">
    <mergeCell ref="A2:H2"/>
    <mergeCell ref="A4:D4"/>
    <mergeCell ref="E4:H4"/>
  </mergeCells>
  <phoneticPr fontId="34" type="noConversion"/>
  <dataValidations count="1">
    <dataValidation type="whole" allowBlank="1" showInputMessage="1" showErrorMessage="1" sqref="F36:G36 F37 G37 F41:G42 F38:G39">
      <formula1>-100000000</formula1>
      <formula2>10000000000</formula2>
    </dataValidation>
  </dataValidations>
  <printOptions horizontalCentered="1"/>
  <pageMargins left="0.47244094488188998" right="0.47244094488188998" top="0.55118110236220497" bottom="0.511811023622047" header="0.31496062992126" footer="0.31496062992126"/>
  <pageSetup paperSize="9" firstPageNumber="5" fitToHeight="0" orientation="landscape" useFirstPageNumber="1"/>
  <headerFooter alignWithMargins="0">
    <oddFooter>&amp;C—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2065187536243"/>
    <pageSetUpPr fitToPage="1"/>
  </sheetPr>
  <dimension ref="A1:J24"/>
  <sheetViews>
    <sheetView zoomScale="90" zoomScaleNormal="90" workbookViewId="0">
      <pane xSplit="1" ySplit="5" topLeftCell="B6" activePane="bottomRight" state="frozen"/>
      <selection pane="topRight"/>
      <selection pane="bottomLeft"/>
      <selection pane="bottomRight" activeCell="O12" sqref="O12"/>
    </sheetView>
  </sheetViews>
  <sheetFormatPr defaultColWidth="9" defaultRowHeight="14.25"/>
  <cols>
    <col min="1" max="1" width="31.25" customWidth="1"/>
    <col min="2" max="4" width="12.625" customWidth="1"/>
    <col min="5" max="5" width="26.875" customWidth="1"/>
    <col min="6" max="8" width="12.625" customWidth="1"/>
    <col min="10" max="10" width="9" hidden="1" customWidth="1"/>
  </cols>
  <sheetData>
    <row r="1" spans="1:10" ht="16.5">
      <c r="A1" s="9"/>
      <c r="B1" s="10"/>
      <c r="C1" s="10"/>
      <c r="D1" s="11"/>
      <c r="E1" s="11"/>
      <c r="F1" s="11"/>
      <c r="G1" s="11"/>
      <c r="H1" s="11"/>
    </row>
    <row r="2" spans="1:10" ht="24">
      <c r="A2" s="130" t="s">
        <v>321</v>
      </c>
      <c r="B2" s="131"/>
      <c r="C2" s="131"/>
      <c r="D2" s="131"/>
      <c r="E2" s="131"/>
      <c r="F2" s="131"/>
      <c r="G2" s="131"/>
      <c r="H2" s="131"/>
    </row>
    <row r="3" spans="1:10" s="21" customFormat="1" ht="18.75" customHeight="1">
      <c r="A3" s="22" t="s">
        <v>1</v>
      </c>
      <c r="B3" s="23"/>
      <c r="C3" s="23"/>
      <c r="D3" s="22"/>
      <c r="E3" s="22"/>
      <c r="F3" s="22"/>
      <c r="G3" s="22"/>
      <c r="H3" s="35" t="s">
        <v>2</v>
      </c>
    </row>
    <row r="4" spans="1:10" ht="21.95" customHeight="1">
      <c r="A4" s="132" t="s">
        <v>150</v>
      </c>
      <c r="B4" s="132"/>
      <c r="C4" s="132"/>
      <c r="D4" s="132"/>
      <c r="E4" s="132" t="s">
        <v>151</v>
      </c>
      <c r="F4" s="132"/>
      <c r="G4" s="132"/>
      <c r="H4" s="132"/>
    </row>
    <row r="5" spans="1:10" ht="30" customHeight="1">
      <c r="A5" s="24" t="s">
        <v>152</v>
      </c>
      <c r="B5" s="105" t="s">
        <v>174</v>
      </c>
      <c r="C5" s="105" t="s">
        <v>154</v>
      </c>
      <c r="D5" s="25" t="s">
        <v>155</v>
      </c>
      <c r="E5" s="24" t="s">
        <v>152</v>
      </c>
      <c r="F5" s="105" t="s">
        <v>174</v>
      </c>
      <c r="G5" s="105" t="s">
        <v>154</v>
      </c>
      <c r="H5" s="25" t="s">
        <v>155</v>
      </c>
    </row>
    <row r="6" spans="1:10" ht="24" customHeight="1">
      <c r="A6" s="26" t="s">
        <v>124</v>
      </c>
      <c r="B6" s="27"/>
      <c r="C6" s="27"/>
      <c r="D6" s="28"/>
      <c r="E6" s="36" t="s">
        <v>33</v>
      </c>
      <c r="F6" s="27"/>
      <c r="G6" s="28">
        <v>1148</v>
      </c>
      <c r="H6" s="28">
        <f>G6-F6</f>
        <v>1148</v>
      </c>
    </row>
    <row r="7" spans="1:10" ht="24" customHeight="1">
      <c r="A7" s="29" t="s">
        <v>125</v>
      </c>
      <c r="B7" s="27">
        <f>'21年全区基金'!C8</f>
        <v>7500</v>
      </c>
      <c r="C7" s="27">
        <f>'21年全区基金'!F8</f>
        <v>7500</v>
      </c>
      <c r="D7" s="28">
        <f t="shared" ref="D7:D21" si="0">C7-B7</f>
        <v>0</v>
      </c>
      <c r="E7" s="37" t="s">
        <v>36</v>
      </c>
      <c r="F7" s="27"/>
      <c r="G7" s="28"/>
      <c r="H7" s="28">
        <f t="shared" ref="H7:H12" si="1">G7-F7</f>
        <v>0</v>
      </c>
    </row>
    <row r="8" spans="1:10" ht="24" customHeight="1">
      <c r="A8" s="29" t="s">
        <v>126</v>
      </c>
      <c r="B8" s="27">
        <f>'21年全区基金'!C9</f>
        <v>500</v>
      </c>
      <c r="C8" s="27">
        <f>'21年全区基金'!F9</f>
        <v>500</v>
      </c>
      <c r="D8" s="28">
        <f t="shared" si="0"/>
        <v>0</v>
      </c>
      <c r="E8" s="37" t="s">
        <v>45</v>
      </c>
      <c r="F8" s="27">
        <v>47319</v>
      </c>
      <c r="G8" s="28">
        <v>47185</v>
      </c>
      <c r="H8" s="28">
        <f t="shared" si="1"/>
        <v>-134</v>
      </c>
      <c r="J8">
        <v>1500</v>
      </c>
    </row>
    <row r="9" spans="1:10" ht="24" customHeight="1">
      <c r="A9" s="26" t="s">
        <v>127</v>
      </c>
      <c r="B9" s="27">
        <f>'21年全区基金'!C10</f>
        <v>142895</v>
      </c>
      <c r="C9" s="27">
        <f>'21年全区基金'!F10</f>
        <v>147428</v>
      </c>
      <c r="D9" s="28">
        <f t="shared" si="0"/>
        <v>4533</v>
      </c>
      <c r="E9" s="36" t="s">
        <v>48</v>
      </c>
      <c r="F9" s="27">
        <v>60</v>
      </c>
      <c r="G9" s="28">
        <v>50</v>
      </c>
      <c r="H9" s="28">
        <f t="shared" si="1"/>
        <v>-10</v>
      </c>
    </row>
    <row r="10" spans="1:10" ht="24" customHeight="1">
      <c r="A10" s="103" t="s">
        <v>128</v>
      </c>
      <c r="B10" s="27">
        <f>'21年全区基金'!C11</f>
        <v>30000</v>
      </c>
      <c r="C10" s="27">
        <f>'21年全区基金'!F11</f>
        <v>38000</v>
      </c>
      <c r="D10" s="28">
        <f t="shared" si="0"/>
        <v>8000</v>
      </c>
      <c r="E10" s="36" t="s">
        <v>57</v>
      </c>
      <c r="F10" s="27"/>
      <c r="G10" s="28">
        <v>1768</v>
      </c>
      <c r="H10" s="28">
        <f t="shared" si="1"/>
        <v>1768</v>
      </c>
    </row>
    <row r="11" spans="1:10" ht="24" customHeight="1">
      <c r="A11" s="103" t="s">
        <v>129</v>
      </c>
      <c r="B11" s="27">
        <f>'21年全区基金'!C12</f>
        <v>800</v>
      </c>
      <c r="C11" s="27">
        <f>'21年全区基金'!F12</f>
        <v>800</v>
      </c>
      <c r="D11" s="28">
        <f t="shared" si="0"/>
        <v>0</v>
      </c>
      <c r="E11" s="36" t="s">
        <v>79</v>
      </c>
      <c r="F11" s="27">
        <v>1068</v>
      </c>
      <c r="G11" s="28">
        <v>37102</v>
      </c>
      <c r="H11" s="28">
        <f t="shared" si="1"/>
        <v>36034</v>
      </c>
    </row>
    <row r="12" spans="1:10" ht="24" customHeight="1">
      <c r="A12" s="31"/>
      <c r="B12" s="27"/>
      <c r="C12" s="27"/>
      <c r="D12" s="27"/>
      <c r="E12" s="37" t="s">
        <v>84</v>
      </c>
      <c r="F12" s="27">
        <v>9083</v>
      </c>
      <c r="G12" s="27">
        <v>12960</v>
      </c>
      <c r="H12" s="28">
        <f t="shared" si="1"/>
        <v>3877</v>
      </c>
    </row>
    <row r="13" spans="1:10" ht="24" customHeight="1">
      <c r="A13" s="32" t="s">
        <v>191</v>
      </c>
      <c r="B13" s="33">
        <f>SUM(B6:B12)</f>
        <v>181695</v>
      </c>
      <c r="C13" s="33">
        <f>SUM(C6:C12)</f>
        <v>194228</v>
      </c>
      <c r="D13" s="28">
        <f>C13-B13</f>
        <v>12533</v>
      </c>
      <c r="E13" s="38" t="s">
        <v>86</v>
      </c>
      <c r="F13" s="27"/>
      <c r="G13" s="27"/>
      <c r="H13" s="28"/>
      <c r="J13" s="40"/>
    </row>
    <row r="14" spans="1:10" ht="24" customHeight="1">
      <c r="A14" s="31" t="s">
        <v>87</v>
      </c>
      <c r="B14" s="27">
        <f>SUM(B15:B17)</f>
        <v>33000</v>
      </c>
      <c r="C14" s="27">
        <f>SUM(C15:C17)</f>
        <v>13600</v>
      </c>
      <c r="D14" s="28">
        <f t="shared" si="0"/>
        <v>-19400</v>
      </c>
      <c r="E14" s="37" t="s">
        <v>131</v>
      </c>
      <c r="F14" s="27"/>
      <c r="G14" s="27"/>
      <c r="H14" s="28"/>
      <c r="J14" s="40"/>
    </row>
    <row r="15" spans="1:10" ht="24" customHeight="1">
      <c r="A15" s="34" t="s">
        <v>136</v>
      </c>
      <c r="B15" s="27">
        <v>33000</v>
      </c>
      <c r="C15" s="27">
        <f>'21年全区基金'!F19</f>
        <v>13600</v>
      </c>
      <c r="D15" s="28">
        <f t="shared" si="0"/>
        <v>-19400</v>
      </c>
      <c r="E15" s="32" t="s">
        <v>96</v>
      </c>
      <c r="F15" s="27">
        <f>SUM(F6:F14)</f>
        <v>57530</v>
      </c>
      <c r="G15" s="27">
        <f>SUM(G6:G14)</f>
        <v>100213</v>
      </c>
      <c r="H15" s="28">
        <f>G15-F15</f>
        <v>42683</v>
      </c>
    </row>
    <row r="16" spans="1:10" ht="24" customHeight="1">
      <c r="A16" s="34" t="s">
        <v>138</v>
      </c>
      <c r="B16" s="27"/>
      <c r="C16" s="27"/>
      <c r="D16" s="27"/>
      <c r="E16" s="31" t="s">
        <v>99</v>
      </c>
      <c r="F16" s="27">
        <v>3134</v>
      </c>
      <c r="G16" s="27">
        <v>6943</v>
      </c>
      <c r="H16" s="28">
        <f>G16-F16</f>
        <v>3809</v>
      </c>
    </row>
    <row r="17" spans="1:8" ht="24" customHeight="1">
      <c r="A17" s="34" t="s">
        <v>140</v>
      </c>
      <c r="B17" s="27"/>
      <c r="C17" s="27"/>
      <c r="D17" s="27"/>
      <c r="E17" s="30" t="s">
        <v>181</v>
      </c>
      <c r="F17" s="27"/>
      <c r="G17" s="27">
        <v>1688</v>
      </c>
      <c r="H17" s="28">
        <f>G17-F17</f>
        <v>1688</v>
      </c>
    </row>
    <row r="18" spans="1:8" ht="24" customHeight="1">
      <c r="A18" s="31" t="s">
        <v>178</v>
      </c>
      <c r="B18" s="27"/>
      <c r="C18" s="27"/>
      <c r="D18" s="27">
        <f t="shared" si="0"/>
        <v>0</v>
      </c>
      <c r="E18" s="103" t="s">
        <v>183</v>
      </c>
      <c r="F18" s="27"/>
      <c r="G18" s="39">
        <v>357200</v>
      </c>
      <c r="H18" s="28">
        <f>G18-F18</f>
        <v>357200</v>
      </c>
    </row>
    <row r="19" spans="1:8" ht="24" customHeight="1">
      <c r="A19" s="103" t="s">
        <v>179</v>
      </c>
      <c r="B19" s="27">
        <v>0</v>
      </c>
      <c r="C19" s="27">
        <v>417200</v>
      </c>
      <c r="D19" s="28">
        <f t="shared" si="0"/>
        <v>417200</v>
      </c>
      <c r="E19" s="103" t="s">
        <v>192</v>
      </c>
      <c r="F19" s="27">
        <v>155321</v>
      </c>
      <c r="G19" s="39">
        <v>160321</v>
      </c>
      <c r="H19" s="28">
        <f>G19-F19</f>
        <v>5000</v>
      </c>
    </row>
    <row r="20" spans="1:8" ht="24" customHeight="1">
      <c r="A20" s="110" t="s">
        <v>184</v>
      </c>
      <c r="B20" s="27">
        <v>1290</v>
      </c>
      <c r="C20" s="27">
        <v>1337</v>
      </c>
      <c r="D20" s="28">
        <f t="shared" si="0"/>
        <v>47</v>
      </c>
      <c r="E20" s="103" t="s">
        <v>187</v>
      </c>
      <c r="F20" s="27"/>
      <c r="G20" s="27"/>
      <c r="H20" s="28"/>
    </row>
    <row r="21" spans="1:8" ht="24" customHeight="1">
      <c r="A21" s="32" t="s">
        <v>120</v>
      </c>
      <c r="B21" s="28">
        <f>B13+B14+B20+B19+B18</f>
        <v>215985</v>
      </c>
      <c r="C21" s="28">
        <f>C13+C14+C20+C19+C18</f>
        <v>626365</v>
      </c>
      <c r="D21" s="28">
        <f t="shared" si="0"/>
        <v>410380</v>
      </c>
      <c r="E21" s="32" t="s">
        <v>121</v>
      </c>
      <c r="F21" s="28">
        <f>F15+F16+F17+F19+F18+F20</f>
        <v>215985</v>
      </c>
      <c r="G21" s="28">
        <f>G15+G16+G17+G19+G20+G18</f>
        <v>626365</v>
      </c>
      <c r="H21" s="28">
        <f>G21-F21</f>
        <v>410380</v>
      </c>
    </row>
    <row r="23" spans="1:8">
      <c r="G23" s="40"/>
    </row>
    <row r="24" spans="1:8">
      <c r="F24" s="40"/>
      <c r="G24" s="40"/>
      <c r="H24" s="40"/>
    </row>
  </sheetData>
  <mergeCells count="3">
    <mergeCell ref="A2:H2"/>
    <mergeCell ref="A4:D4"/>
    <mergeCell ref="E4:H4"/>
  </mergeCells>
  <phoneticPr fontId="34" type="noConversion"/>
  <dataValidations count="1">
    <dataValidation type="whole" allowBlank="1" showInputMessage="1" showErrorMessage="1" sqref="F15 C20 F20 F13:F14 F17:F18 G13:G15">
      <formula1>-100000000</formula1>
      <formula2>10000000000</formula2>
    </dataValidation>
  </dataValidations>
  <printOptions horizontalCentered="1"/>
  <pageMargins left="0.47244094488188998" right="0.47244094488188998" top="0.55118110236220497" bottom="0.511811023622047" header="0.31496062992126" footer="0.31496062992126"/>
  <pageSetup paperSize="9" scale="96" firstPageNumber="7" fitToHeight="0" orientation="landscape" useFirstPageNumber="1"/>
  <headerFooter alignWithMargins="0">
    <oddFooter>&amp;C—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2065187536243"/>
  </sheetPr>
  <dimension ref="A1:IQ118"/>
  <sheetViews>
    <sheetView view="pageBreakPreview" zoomScaleNormal="100" zoomScaleSheetLayoutView="100" workbookViewId="0">
      <selection activeCell="U26" sqref="U26"/>
    </sheetView>
  </sheetViews>
  <sheetFormatPr defaultColWidth="9" defaultRowHeight="14.25"/>
  <cols>
    <col min="1" max="1" width="41.875" style="4" customWidth="1"/>
    <col min="2" max="3" width="13.75" style="5" customWidth="1"/>
    <col min="4" max="5" width="11.125" style="6" hidden="1" customWidth="1"/>
    <col min="6" max="6" width="13.75" style="7" customWidth="1"/>
    <col min="7" max="7" width="23.625" style="2" customWidth="1"/>
    <col min="8" max="251" width="9" style="2"/>
    <col min="252" max="16384" width="9" style="8"/>
  </cols>
  <sheetData>
    <row r="1" spans="1:251" customFormat="1" ht="16.5">
      <c r="A1" s="9" t="s">
        <v>193</v>
      </c>
      <c r="B1" s="10"/>
      <c r="C1" s="10"/>
      <c r="D1" s="11"/>
      <c r="E1" s="11"/>
      <c r="F1" s="11"/>
      <c r="G1" s="11"/>
      <c r="H1" s="11"/>
    </row>
    <row r="2" spans="1:251" s="2" customFormat="1" ht="27.95" customHeight="1">
      <c r="A2" s="133" t="s">
        <v>194</v>
      </c>
      <c r="B2" s="133"/>
      <c r="C2" s="133"/>
      <c r="D2" s="134"/>
      <c r="E2" s="134"/>
      <c r="F2" s="134"/>
    </row>
    <row r="3" spans="1:251" ht="18" customHeight="1">
      <c r="A3" s="12" t="s">
        <v>195</v>
      </c>
      <c r="B3" s="12" t="s">
        <v>196</v>
      </c>
      <c r="C3" s="12" t="s">
        <v>197</v>
      </c>
      <c r="D3" s="13" t="s">
        <v>198</v>
      </c>
      <c r="E3" s="13" t="s">
        <v>199</v>
      </c>
      <c r="F3" s="13" t="s">
        <v>200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3" customFormat="1" ht="18" customHeight="1">
      <c r="A4" s="12" t="s">
        <v>201</v>
      </c>
      <c r="B4" s="14">
        <f>B5+B8+B48+B62+B83+B94+B109+B116</f>
        <v>3569.5430999999999</v>
      </c>
      <c r="C4" s="14">
        <f>C5+C8+C48+C62+C83+C94+C109+C116</f>
        <v>791.2</v>
      </c>
      <c r="D4" s="14">
        <v>92807.817026999997</v>
      </c>
      <c r="E4" s="14">
        <v>56441.388493999999</v>
      </c>
      <c r="F4" s="14">
        <v>2778.3431</v>
      </c>
    </row>
    <row r="5" spans="1:251" s="3" customFormat="1" ht="18" customHeight="1">
      <c r="A5" s="15" t="s">
        <v>202</v>
      </c>
      <c r="B5" s="14">
        <f>SUM(B6:B7)</f>
        <v>131</v>
      </c>
      <c r="C5" s="14">
        <f>SUM(C6:C7)</f>
        <v>6</v>
      </c>
      <c r="D5" s="14">
        <v>3611.5</v>
      </c>
      <c r="E5" s="14">
        <v>2324.0500000000002</v>
      </c>
      <c r="F5" s="14">
        <v>125</v>
      </c>
    </row>
    <row r="6" spans="1:251" s="2" customFormat="1" ht="18" customHeight="1">
      <c r="A6" s="16" t="s">
        <v>203</v>
      </c>
      <c r="B6" s="17">
        <f>C6+F6</f>
        <v>51</v>
      </c>
      <c r="C6" s="17">
        <v>6</v>
      </c>
      <c r="D6" s="17">
        <v>1949.2</v>
      </c>
      <c r="E6" s="17">
        <v>1367.35</v>
      </c>
      <c r="F6" s="17">
        <v>45</v>
      </c>
    </row>
    <row r="7" spans="1:251" s="2" customFormat="1" ht="18" customHeight="1">
      <c r="A7" s="16" t="s">
        <v>204</v>
      </c>
      <c r="B7" s="17">
        <f>C7+F7</f>
        <v>80</v>
      </c>
      <c r="C7" s="17"/>
      <c r="D7" s="17">
        <v>162.30000000000001</v>
      </c>
      <c r="E7" s="17">
        <v>162.30000000000001</v>
      </c>
      <c r="F7" s="17">
        <v>80</v>
      </c>
    </row>
    <row r="8" spans="1:251" s="3" customFormat="1" ht="18" customHeight="1">
      <c r="A8" s="15" t="s">
        <v>205</v>
      </c>
      <c r="B8" s="14">
        <f>SUM(B9:B47)</f>
        <v>694.9</v>
      </c>
      <c r="C8" s="14">
        <f>SUM(C9:C47)</f>
        <v>131.5</v>
      </c>
      <c r="D8" s="14">
        <v>22108.903296</v>
      </c>
      <c r="E8" s="14">
        <v>14478.553803000001</v>
      </c>
      <c r="F8" s="14">
        <v>563.4</v>
      </c>
    </row>
    <row r="9" spans="1:251" s="2" customFormat="1" ht="18" customHeight="1">
      <c r="A9" s="16" t="s">
        <v>206</v>
      </c>
      <c r="B9" s="17">
        <f>C9+F9</f>
        <v>6.3</v>
      </c>
      <c r="C9" s="17"/>
      <c r="D9" s="17">
        <v>131.77530100000001</v>
      </c>
      <c r="E9" s="17">
        <v>67.054108999999997</v>
      </c>
      <c r="F9" s="17">
        <v>6.3</v>
      </c>
    </row>
    <row r="10" spans="1:251" s="2" customFormat="1" ht="18" customHeight="1">
      <c r="A10" s="16" t="s">
        <v>207</v>
      </c>
      <c r="B10" s="17">
        <f t="shared" ref="B10:B78" si="0">C10+F10</f>
        <v>37.4</v>
      </c>
      <c r="C10" s="17">
        <v>23</v>
      </c>
      <c r="D10" s="17">
        <v>316.29259999999999</v>
      </c>
      <c r="E10" s="17">
        <v>214.29259999999999</v>
      </c>
      <c r="F10" s="17">
        <v>14.4</v>
      </c>
    </row>
    <row r="11" spans="1:251" s="2" customFormat="1" ht="18" customHeight="1">
      <c r="A11" s="16" t="s">
        <v>208</v>
      </c>
      <c r="B11" s="17">
        <f t="shared" si="0"/>
        <v>7</v>
      </c>
      <c r="C11" s="17"/>
      <c r="D11" s="17">
        <v>409.37450000000001</v>
      </c>
      <c r="E11" s="17">
        <v>328.595685</v>
      </c>
      <c r="F11" s="17">
        <v>7</v>
      </c>
    </row>
    <row r="12" spans="1:251" s="2" customFormat="1" ht="18" customHeight="1">
      <c r="A12" s="18" t="s">
        <v>209</v>
      </c>
      <c r="B12" s="17">
        <f t="shared" si="0"/>
        <v>27</v>
      </c>
      <c r="C12" s="17">
        <v>21</v>
      </c>
      <c r="D12" s="17">
        <v>539.87140699999998</v>
      </c>
      <c r="E12" s="17">
        <v>313.87140699999998</v>
      </c>
      <c r="F12" s="17">
        <v>6</v>
      </c>
    </row>
    <row r="13" spans="1:251" s="2" customFormat="1" ht="18" customHeight="1">
      <c r="A13" s="16" t="s">
        <v>210</v>
      </c>
      <c r="B13" s="17">
        <f t="shared" si="0"/>
        <v>16.399999999999999</v>
      </c>
      <c r="C13" s="17">
        <v>2.4</v>
      </c>
      <c r="D13" s="17">
        <v>405.29450000000003</v>
      </c>
      <c r="E13" s="17">
        <v>308.52449999999999</v>
      </c>
      <c r="F13" s="17">
        <v>14</v>
      </c>
    </row>
    <row r="14" spans="1:251" s="2" customFormat="1" ht="18" customHeight="1">
      <c r="A14" s="16" t="s">
        <v>211</v>
      </c>
      <c r="B14" s="17">
        <f t="shared" si="0"/>
        <v>76.8</v>
      </c>
      <c r="C14" s="17">
        <v>60</v>
      </c>
      <c r="D14" s="17">
        <v>946.09130000000005</v>
      </c>
      <c r="E14" s="17">
        <v>766.68499099999997</v>
      </c>
      <c r="F14" s="17">
        <v>16.8</v>
      </c>
    </row>
    <row r="15" spans="1:251" s="2" customFormat="1" ht="18" customHeight="1">
      <c r="A15" s="16" t="s">
        <v>212</v>
      </c>
      <c r="B15" s="17">
        <f t="shared" si="0"/>
        <v>17.600000000000001</v>
      </c>
      <c r="C15" s="17">
        <v>1.5</v>
      </c>
      <c r="D15" s="17">
        <v>410.08870000000002</v>
      </c>
      <c r="E15" s="17">
        <v>345.05605100000002</v>
      </c>
      <c r="F15" s="17">
        <v>16.100000000000001</v>
      </c>
    </row>
    <row r="16" spans="1:251" s="2" customFormat="1" ht="18" customHeight="1">
      <c r="A16" s="16" t="s">
        <v>213</v>
      </c>
      <c r="B16" s="17">
        <f t="shared" si="0"/>
        <v>16.7</v>
      </c>
      <c r="C16" s="17">
        <v>9.6</v>
      </c>
      <c r="D16" s="17">
        <v>143.1121</v>
      </c>
      <c r="E16" s="17">
        <v>98.103999999999999</v>
      </c>
      <c r="F16" s="17">
        <v>7.1</v>
      </c>
    </row>
    <row r="17" spans="1:6" s="2" customFormat="1" ht="18" customHeight="1">
      <c r="A17" s="16" t="s">
        <v>214</v>
      </c>
      <c r="B17" s="17">
        <f t="shared" si="0"/>
        <v>11.6</v>
      </c>
      <c r="C17" s="17"/>
      <c r="D17" s="17">
        <v>2067.6589039999999</v>
      </c>
      <c r="E17" s="17">
        <v>963.40641600000004</v>
      </c>
      <c r="F17" s="17">
        <v>11.6</v>
      </c>
    </row>
    <row r="18" spans="1:6" s="2" customFormat="1" ht="18" customHeight="1">
      <c r="A18" s="16" t="s">
        <v>215</v>
      </c>
      <c r="B18" s="17">
        <f t="shared" si="0"/>
        <v>2.9</v>
      </c>
      <c r="C18" s="17">
        <v>1.4</v>
      </c>
      <c r="D18" s="17">
        <v>18.872900000000001</v>
      </c>
      <c r="E18" s="17">
        <v>11.731400000000001</v>
      </c>
      <c r="F18" s="17">
        <v>1.5</v>
      </c>
    </row>
    <row r="19" spans="1:6" s="2" customFormat="1" ht="18" customHeight="1">
      <c r="A19" s="16" t="s">
        <v>216</v>
      </c>
      <c r="B19" s="17">
        <f t="shared" si="0"/>
        <v>4.0999999999999996</v>
      </c>
      <c r="C19" s="17"/>
      <c r="D19" s="17">
        <v>39.165900000000001</v>
      </c>
      <c r="E19" s="17">
        <v>28.518272</v>
      </c>
      <c r="F19" s="17">
        <v>4.0999999999999996</v>
      </c>
    </row>
    <row r="20" spans="1:6" s="2" customFormat="1" ht="18" customHeight="1">
      <c r="A20" s="16" t="s">
        <v>217</v>
      </c>
      <c r="B20" s="17">
        <f t="shared" si="0"/>
        <v>0.1</v>
      </c>
      <c r="C20" s="17"/>
      <c r="D20" s="17">
        <v>6.1802999999999999</v>
      </c>
      <c r="E20" s="17">
        <v>1.9202999999999999</v>
      </c>
      <c r="F20" s="17">
        <v>0.1</v>
      </c>
    </row>
    <row r="21" spans="1:6" s="2" customFormat="1" ht="18" customHeight="1">
      <c r="A21" s="16" t="s">
        <v>218</v>
      </c>
      <c r="B21" s="17">
        <f t="shared" si="0"/>
        <v>2</v>
      </c>
      <c r="C21" s="17"/>
      <c r="D21" s="17">
        <v>92.009500000000003</v>
      </c>
      <c r="E21" s="17">
        <v>48.030284999999999</v>
      </c>
      <c r="F21" s="17">
        <v>2</v>
      </c>
    </row>
    <row r="22" spans="1:6" s="2" customFormat="1" ht="18" customHeight="1">
      <c r="A22" s="16" t="s">
        <v>219</v>
      </c>
      <c r="B22" s="17">
        <f t="shared" si="0"/>
        <v>2</v>
      </c>
      <c r="C22" s="17"/>
      <c r="D22" s="17">
        <v>82.251400000000004</v>
      </c>
      <c r="E22" s="17">
        <v>52.723525000000002</v>
      </c>
      <c r="F22" s="17">
        <v>2</v>
      </c>
    </row>
    <row r="23" spans="1:6" s="2" customFormat="1" ht="18" customHeight="1">
      <c r="A23" s="16" t="s">
        <v>220</v>
      </c>
      <c r="B23" s="17">
        <f t="shared" si="0"/>
        <v>0.3</v>
      </c>
      <c r="C23" s="17"/>
      <c r="D23" s="17">
        <v>3.048</v>
      </c>
      <c r="E23" s="17">
        <v>2.4110399999999998</v>
      </c>
      <c r="F23" s="17">
        <v>0.3</v>
      </c>
    </row>
    <row r="24" spans="1:6" s="2" customFormat="1" ht="18" customHeight="1">
      <c r="A24" s="16" t="s">
        <v>221</v>
      </c>
      <c r="B24" s="17">
        <f t="shared" si="0"/>
        <v>61.4</v>
      </c>
      <c r="C24" s="17"/>
      <c r="D24" s="17">
        <v>6805.1634999999997</v>
      </c>
      <c r="E24" s="17">
        <v>4096.6100459999998</v>
      </c>
      <c r="F24" s="17">
        <v>61.4</v>
      </c>
    </row>
    <row r="25" spans="1:6" s="2" customFormat="1" ht="18" customHeight="1">
      <c r="A25" s="16" t="s">
        <v>222</v>
      </c>
      <c r="B25" s="17">
        <f t="shared" si="0"/>
        <v>17.100000000000001</v>
      </c>
      <c r="C25" s="17"/>
      <c r="D25" s="17">
        <v>297.95170000000002</v>
      </c>
      <c r="E25" s="17">
        <v>179.98955900000001</v>
      </c>
      <c r="F25" s="17">
        <v>17.100000000000001</v>
      </c>
    </row>
    <row r="26" spans="1:6" s="2" customFormat="1" ht="18" customHeight="1">
      <c r="A26" s="16" t="s">
        <v>223</v>
      </c>
      <c r="B26" s="17">
        <f t="shared" si="0"/>
        <v>0.5</v>
      </c>
      <c r="C26" s="17"/>
      <c r="D26" s="17">
        <v>3</v>
      </c>
      <c r="E26" s="17">
        <v>3</v>
      </c>
      <c r="F26" s="17">
        <v>0.5</v>
      </c>
    </row>
    <row r="27" spans="1:6" s="2" customFormat="1" ht="18" customHeight="1">
      <c r="A27" s="16" t="s">
        <v>224</v>
      </c>
      <c r="B27" s="17">
        <f t="shared" si="0"/>
        <v>7.1</v>
      </c>
      <c r="C27" s="17"/>
      <c r="D27" s="17">
        <v>212.40450000000001</v>
      </c>
      <c r="E27" s="17">
        <v>118.731398</v>
      </c>
      <c r="F27" s="17">
        <v>7.1</v>
      </c>
    </row>
    <row r="28" spans="1:6" s="2" customFormat="1" ht="18" customHeight="1">
      <c r="A28" s="16" t="s">
        <v>225</v>
      </c>
      <c r="B28" s="17">
        <f t="shared" si="0"/>
        <v>1</v>
      </c>
      <c r="C28" s="17"/>
      <c r="D28" s="17">
        <v>69.5</v>
      </c>
      <c r="E28" s="17">
        <v>58.001638</v>
      </c>
      <c r="F28" s="17">
        <v>1</v>
      </c>
    </row>
    <row r="29" spans="1:6" s="2" customFormat="1" ht="18" customHeight="1">
      <c r="A29" s="16" t="s">
        <v>226</v>
      </c>
      <c r="B29" s="17">
        <f t="shared" si="0"/>
        <v>43.4</v>
      </c>
      <c r="C29" s="17"/>
      <c r="D29" s="17">
        <v>545.39</v>
      </c>
      <c r="E29" s="17">
        <v>301.71611999999999</v>
      </c>
      <c r="F29" s="17">
        <v>43.4</v>
      </c>
    </row>
    <row r="30" spans="1:6" s="2" customFormat="1" ht="18" customHeight="1">
      <c r="A30" s="16" t="s">
        <v>227</v>
      </c>
      <c r="B30" s="17">
        <f t="shared" si="0"/>
        <v>7.5</v>
      </c>
      <c r="C30" s="17"/>
      <c r="D30" s="17">
        <v>50</v>
      </c>
      <c r="E30" s="17">
        <v>50</v>
      </c>
      <c r="F30" s="17">
        <v>7.5</v>
      </c>
    </row>
    <row r="31" spans="1:6" s="2" customFormat="1" ht="18" customHeight="1">
      <c r="A31" s="19" t="s">
        <v>228</v>
      </c>
      <c r="B31" s="17">
        <f t="shared" si="0"/>
        <v>1.5</v>
      </c>
      <c r="C31" s="17">
        <v>1.5</v>
      </c>
      <c r="D31" s="17"/>
      <c r="E31" s="17"/>
      <c r="F31" s="17"/>
    </row>
    <row r="32" spans="1:6" s="2" customFormat="1" ht="18" customHeight="1">
      <c r="A32" s="16" t="s">
        <v>229</v>
      </c>
      <c r="B32" s="17">
        <f t="shared" si="0"/>
        <v>37.9</v>
      </c>
      <c r="C32" s="17"/>
      <c r="D32" s="17">
        <v>262</v>
      </c>
      <c r="E32" s="17">
        <v>252</v>
      </c>
      <c r="F32" s="17">
        <v>37.9</v>
      </c>
    </row>
    <row r="33" spans="1:6" s="2" customFormat="1" ht="18" customHeight="1">
      <c r="A33" s="16" t="s">
        <v>230</v>
      </c>
      <c r="B33" s="17">
        <f t="shared" si="0"/>
        <v>10.5</v>
      </c>
      <c r="C33" s="17"/>
      <c r="D33" s="17">
        <v>678.68340000000001</v>
      </c>
      <c r="E33" s="17">
        <v>479.8997</v>
      </c>
      <c r="F33" s="17">
        <v>10.5</v>
      </c>
    </row>
    <row r="34" spans="1:6" s="2" customFormat="1" ht="18" customHeight="1">
      <c r="A34" s="16" t="s">
        <v>231</v>
      </c>
      <c r="B34" s="17">
        <f t="shared" si="0"/>
        <v>16.899999999999999</v>
      </c>
      <c r="C34" s="17"/>
      <c r="D34" s="17">
        <v>234.26264399999999</v>
      </c>
      <c r="E34" s="17">
        <v>159.26264399999999</v>
      </c>
      <c r="F34" s="17">
        <v>16.899999999999999</v>
      </c>
    </row>
    <row r="35" spans="1:6" s="2" customFormat="1" ht="18" customHeight="1">
      <c r="A35" s="16" t="s">
        <v>232</v>
      </c>
      <c r="B35" s="17">
        <f t="shared" si="0"/>
        <v>100</v>
      </c>
      <c r="C35" s="17"/>
      <c r="D35" s="17">
        <v>360.00170000000003</v>
      </c>
      <c r="E35" s="17">
        <v>283.35199999999998</v>
      </c>
      <c r="F35" s="17">
        <v>100</v>
      </c>
    </row>
    <row r="36" spans="1:6" s="2" customFormat="1" ht="18" customHeight="1">
      <c r="A36" s="16" t="s">
        <v>233</v>
      </c>
      <c r="B36" s="17">
        <f t="shared" si="0"/>
        <v>43.6</v>
      </c>
      <c r="C36" s="17"/>
      <c r="D36" s="17">
        <v>1278.1500000000001</v>
      </c>
      <c r="E36" s="17">
        <v>532.91675899999996</v>
      </c>
      <c r="F36" s="17">
        <v>43.6</v>
      </c>
    </row>
    <row r="37" spans="1:6" s="2" customFormat="1" ht="18" customHeight="1">
      <c r="A37" s="16" t="s">
        <v>234</v>
      </c>
      <c r="B37" s="17">
        <f t="shared" si="0"/>
        <v>13.2</v>
      </c>
      <c r="C37" s="17"/>
      <c r="D37" s="17">
        <v>846.13763600000004</v>
      </c>
      <c r="E37" s="17">
        <v>640.39884400000005</v>
      </c>
      <c r="F37" s="17">
        <v>13.2</v>
      </c>
    </row>
    <row r="38" spans="1:6" s="2" customFormat="1" ht="18" customHeight="1">
      <c r="A38" s="16" t="s">
        <v>235</v>
      </c>
      <c r="B38" s="17">
        <f t="shared" si="0"/>
        <v>0.2</v>
      </c>
      <c r="C38" s="17"/>
      <c r="D38" s="17">
        <v>3.2854000000000001</v>
      </c>
      <c r="E38" s="17">
        <v>1.2954000000000001</v>
      </c>
      <c r="F38" s="17">
        <v>0.2</v>
      </c>
    </row>
    <row r="39" spans="1:6" s="2" customFormat="1" ht="18" customHeight="1">
      <c r="A39" s="16" t="s">
        <v>236</v>
      </c>
      <c r="B39" s="17">
        <f t="shared" si="0"/>
        <v>17.2</v>
      </c>
      <c r="C39" s="17"/>
      <c r="D39" s="17">
        <v>289.79855700000002</v>
      </c>
      <c r="E39" s="17">
        <v>224.79855699999999</v>
      </c>
      <c r="F39" s="17">
        <v>17.2</v>
      </c>
    </row>
    <row r="40" spans="1:6" s="2" customFormat="1" ht="18" customHeight="1">
      <c r="A40" s="16" t="s">
        <v>237</v>
      </c>
      <c r="B40" s="17">
        <f t="shared" si="0"/>
        <v>12.7</v>
      </c>
      <c r="C40" s="17">
        <v>2.7</v>
      </c>
      <c r="D40" s="17">
        <v>518.07667400000003</v>
      </c>
      <c r="E40" s="17">
        <v>310.23511999999999</v>
      </c>
      <c r="F40" s="17">
        <v>10</v>
      </c>
    </row>
    <row r="41" spans="1:6" s="2" customFormat="1" ht="18" customHeight="1">
      <c r="A41" s="16" t="s">
        <v>238</v>
      </c>
      <c r="B41" s="17">
        <f t="shared" si="0"/>
        <v>5.3</v>
      </c>
      <c r="C41" s="17">
        <v>2.4</v>
      </c>
      <c r="D41" s="17">
        <v>71.099999999999994</v>
      </c>
      <c r="E41" s="17">
        <v>60.000599999999999</v>
      </c>
      <c r="F41" s="17">
        <v>2.9</v>
      </c>
    </row>
    <row r="42" spans="1:6" s="2" customFormat="1" ht="18" customHeight="1">
      <c r="A42" s="18" t="s">
        <v>239</v>
      </c>
      <c r="B42" s="17">
        <f t="shared" si="0"/>
        <v>10.5</v>
      </c>
      <c r="C42" s="17"/>
      <c r="D42" s="17">
        <v>122.8</v>
      </c>
      <c r="E42" s="17">
        <v>76.366249999999994</v>
      </c>
      <c r="F42" s="17">
        <v>10.5</v>
      </c>
    </row>
    <row r="43" spans="1:6" s="2" customFormat="1" ht="18" customHeight="1">
      <c r="A43" s="16" t="s">
        <v>240</v>
      </c>
      <c r="B43" s="17">
        <f t="shared" si="0"/>
        <v>18.100000000000001</v>
      </c>
      <c r="C43" s="17"/>
      <c r="D43" s="17">
        <v>281.32900000000001</v>
      </c>
      <c r="E43" s="17">
        <v>132.26700600000001</v>
      </c>
      <c r="F43" s="17">
        <v>18.100000000000001</v>
      </c>
    </row>
    <row r="44" spans="1:6" s="2" customFormat="1" ht="18" customHeight="1">
      <c r="A44" s="16" t="s">
        <v>241</v>
      </c>
      <c r="B44" s="17">
        <f t="shared" si="0"/>
        <v>9</v>
      </c>
      <c r="C44" s="17"/>
      <c r="D44" s="17">
        <v>142.10220000000001</v>
      </c>
      <c r="E44" s="17">
        <v>89.102199999999996</v>
      </c>
      <c r="F44" s="17">
        <v>9</v>
      </c>
    </row>
    <row r="45" spans="1:6" s="2" customFormat="1" ht="18" customHeight="1">
      <c r="A45" s="16" t="s">
        <v>242</v>
      </c>
      <c r="B45" s="17">
        <f t="shared" si="0"/>
        <v>20</v>
      </c>
      <c r="C45" s="17"/>
      <c r="D45" s="17">
        <v>919.8</v>
      </c>
      <c r="E45" s="17">
        <v>562</v>
      </c>
      <c r="F45" s="17">
        <v>20</v>
      </c>
    </row>
    <row r="46" spans="1:6" s="2" customFormat="1" ht="18" customHeight="1">
      <c r="A46" s="16" t="s">
        <v>243</v>
      </c>
      <c r="B46" s="17">
        <f t="shared" si="0"/>
        <v>9.1</v>
      </c>
      <c r="C46" s="17">
        <v>6</v>
      </c>
      <c r="D46" s="17">
        <v>41.25</v>
      </c>
      <c r="E46" s="17">
        <v>28.1966</v>
      </c>
      <c r="F46" s="17">
        <v>3.1</v>
      </c>
    </row>
    <row r="47" spans="1:6" s="2" customFormat="1" ht="18" customHeight="1">
      <c r="A47" s="16" t="s">
        <v>244</v>
      </c>
      <c r="B47" s="17">
        <f t="shared" si="0"/>
        <v>3</v>
      </c>
      <c r="C47" s="17"/>
      <c r="D47" s="17">
        <v>1861.35</v>
      </c>
      <c r="E47" s="17">
        <v>1825.5767499999999</v>
      </c>
      <c r="F47" s="17">
        <v>3</v>
      </c>
    </row>
    <row r="48" spans="1:6" s="3" customFormat="1" ht="18" customHeight="1">
      <c r="A48" s="15" t="s">
        <v>245</v>
      </c>
      <c r="B48" s="14">
        <f>SUM(B49:B61)</f>
        <v>310</v>
      </c>
      <c r="C48" s="14">
        <f>SUM(C49:C61)</f>
        <v>162</v>
      </c>
      <c r="D48" s="14">
        <v>6976.5619189999998</v>
      </c>
      <c r="E48" s="14">
        <v>4652.013097</v>
      </c>
      <c r="F48" s="14">
        <v>148</v>
      </c>
    </row>
    <row r="49" spans="1:6" s="2" customFormat="1" ht="18" customHeight="1">
      <c r="A49" s="16" t="s">
        <v>246</v>
      </c>
      <c r="B49" s="17">
        <f t="shared" si="0"/>
        <v>8</v>
      </c>
      <c r="C49" s="17">
        <v>7.5</v>
      </c>
      <c r="D49" s="17">
        <v>40.311900000000001</v>
      </c>
      <c r="E49" s="17">
        <v>20.611899999999999</v>
      </c>
      <c r="F49" s="17">
        <v>0.5</v>
      </c>
    </row>
    <row r="50" spans="1:6" s="2" customFormat="1" ht="18" customHeight="1">
      <c r="A50" s="19" t="s">
        <v>247</v>
      </c>
      <c r="B50" s="17">
        <f t="shared" si="0"/>
        <v>23.6</v>
      </c>
      <c r="C50" s="17">
        <v>23.6</v>
      </c>
      <c r="D50" s="17"/>
      <c r="E50" s="17"/>
      <c r="F50" s="17"/>
    </row>
    <row r="51" spans="1:6" s="2" customFormat="1" ht="18" customHeight="1">
      <c r="A51" s="19" t="s">
        <v>248</v>
      </c>
      <c r="B51" s="17">
        <f t="shared" si="0"/>
        <v>11.4</v>
      </c>
      <c r="C51" s="17">
        <v>11.4</v>
      </c>
      <c r="D51" s="17"/>
      <c r="E51" s="17"/>
      <c r="F51" s="17"/>
    </row>
    <row r="52" spans="1:6" s="2" customFormat="1" ht="18" customHeight="1">
      <c r="A52" s="19" t="s">
        <v>249</v>
      </c>
      <c r="B52" s="17">
        <f t="shared" si="0"/>
        <v>116.5</v>
      </c>
      <c r="C52" s="17">
        <v>116.5</v>
      </c>
      <c r="D52" s="17"/>
      <c r="E52" s="17"/>
      <c r="F52" s="17"/>
    </row>
    <row r="53" spans="1:6" s="2" customFormat="1" ht="18" customHeight="1">
      <c r="A53" s="16" t="s">
        <v>250</v>
      </c>
      <c r="B53" s="17">
        <f t="shared" si="0"/>
        <v>0.5</v>
      </c>
      <c r="C53" s="17"/>
      <c r="D53" s="17">
        <v>46.2</v>
      </c>
      <c r="E53" s="17">
        <v>36.537407000000002</v>
      </c>
      <c r="F53" s="17">
        <v>0.5</v>
      </c>
    </row>
    <row r="54" spans="1:6" s="2" customFormat="1" ht="18" customHeight="1">
      <c r="A54" s="16" t="s">
        <v>251</v>
      </c>
      <c r="B54" s="17">
        <f t="shared" si="0"/>
        <v>63</v>
      </c>
      <c r="C54" s="17"/>
      <c r="D54" s="17">
        <v>1124.4413</v>
      </c>
      <c r="E54" s="17">
        <v>485.14702</v>
      </c>
      <c r="F54" s="17">
        <v>63</v>
      </c>
    </row>
    <row r="55" spans="1:6" s="2" customFormat="1" ht="18" customHeight="1">
      <c r="A55" s="16" t="s">
        <v>252</v>
      </c>
      <c r="B55" s="17">
        <f t="shared" si="0"/>
        <v>81.5</v>
      </c>
      <c r="C55" s="17">
        <v>1.5</v>
      </c>
      <c r="D55" s="17">
        <v>833.94659999999999</v>
      </c>
      <c r="E55" s="17">
        <v>677.58579999999995</v>
      </c>
      <c r="F55" s="17">
        <v>80</v>
      </c>
    </row>
    <row r="56" spans="1:6" s="2" customFormat="1" ht="18" customHeight="1">
      <c r="A56" s="16" t="s">
        <v>253</v>
      </c>
      <c r="B56" s="17">
        <f t="shared" si="0"/>
        <v>1</v>
      </c>
      <c r="C56" s="17"/>
      <c r="D56" s="17">
        <v>43.5</v>
      </c>
      <c r="E56" s="17">
        <v>32.54</v>
      </c>
      <c r="F56" s="17">
        <v>1</v>
      </c>
    </row>
    <row r="57" spans="1:6" s="2" customFormat="1" ht="18" customHeight="1">
      <c r="A57" s="16" t="s">
        <v>254</v>
      </c>
      <c r="B57" s="17">
        <f t="shared" si="0"/>
        <v>0.5</v>
      </c>
      <c r="C57" s="17"/>
      <c r="D57" s="17">
        <v>80</v>
      </c>
      <c r="E57" s="17">
        <v>52.850389999999997</v>
      </c>
      <c r="F57" s="17">
        <v>0.5</v>
      </c>
    </row>
    <row r="58" spans="1:6" s="2" customFormat="1" ht="18" customHeight="1">
      <c r="A58" s="16" t="s">
        <v>255</v>
      </c>
      <c r="B58" s="17">
        <f t="shared" si="0"/>
        <v>0.5</v>
      </c>
      <c r="C58" s="17"/>
      <c r="D58" s="17">
        <v>14.4</v>
      </c>
      <c r="E58" s="17">
        <v>14.383365</v>
      </c>
      <c r="F58" s="17">
        <v>0.5</v>
      </c>
    </row>
    <row r="59" spans="1:6" s="2" customFormat="1" ht="18" customHeight="1">
      <c r="A59" s="16" t="s">
        <v>256</v>
      </c>
      <c r="B59" s="17">
        <f t="shared" si="0"/>
        <v>0.5</v>
      </c>
      <c r="C59" s="17"/>
      <c r="D59" s="17">
        <v>7</v>
      </c>
      <c r="E59" s="17">
        <v>7</v>
      </c>
      <c r="F59" s="17">
        <v>0.5</v>
      </c>
    </row>
    <row r="60" spans="1:6" s="2" customFormat="1" ht="18" customHeight="1">
      <c r="A60" s="16" t="s">
        <v>257</v>
      </c>
      <c r="B60" s="17">
        <f t="shared" si="0"/>
        <v>2.5</v>
      </c>
      <c r="C60" s="17">
        <v>1.5</v>
      </c>
      <c r="D60" s="17">
        <v>48.5</v>
      </c>
      <c r="E60" s="17">
        <v>22.5</v>
      </c>
      <c r="F60" s="17">
        <v>1</v>
      </c>
    </row>
    <row r="61" spans="1:6" s="2" customFormat="1" ht="18" customHeight="1">
      <c r="A61" s="16" t="s">
        <v>258</v>
      </c>
      <c r="B61" s="17">
        <f t="shared" si="0"/>
        <v>0.5</v>
      </c>
      <c r="C61" s="17"/>
      <c r="D61" s="17">
        <v>50.4756</v>
      </c>
      <c r="E61" s="17">
        <v>40.55612</v>
      </c>
      <c r="F61" s="17">
        <v>0.5</v>
      </c>
    </row>
    <row r="62" spans="1:6" s="3" customFormat="1" ht="18" customHeight="1">
      <c r="A62" s="15" t="s">
        <v>259</v>
      </c>
      <c r="B62" s="14">
        <f>SUM(B63:B82)</f>
        <v>1041.9630999999999</v>
      </c>
      <c r="C62" s="14">
        <f>SUM(C63:C82)</f>
        <v>360.2</v>
      </c>
      <c r="D62" s="14">
        <v>24590.681679000001</v>
      </c>
      <c r="E62" s="14">
        <v>11871.904560000001</v>
      </c>
      <c r="F62" s="14">
        <v>681.76310000000001</v>
      </c>
    </row>
    <row r="63" spans="1:6" s="2" customFormat="1" ht="18" customHeight="1">
      <c r="A63" s="16" t="s">
        <v>260</v>
      </c>
      <c r="B63" s="17">
        <f t="shared" si="0"/>
        <v>220</v>
      </c>
      <c r="C63" s="17">
        <v>120</v>
      </c>
      <c r="D63" s="17">
        <v>1212.4000000000001</v>
      </c>
      <c r="E63" s="17">
        <v>705.5</v>
      </c>
      <c r="F63" s="17">
        <v>100</v>
      </c>
    </row>
    <row r="64" spans="1:6" s="2" customFormat="1" ht="18" customHeight="1">
      <c r="A64" s="16" t="s">
        <v>261</v>
      </c>
      <c r="B64" s="17">
        <f t="shared" si="0"/>
        <v>100.39</v>
      </c>
      <c r="C64" s="17">
        <v>30</v>
      </c>
      <c r="D64" s="17">
        <v>756.86080000000004</v>
      </c>
      <c r="E64" s="17">
        <v>499.23365000000001</v>
      </c>
      <c r="F64" s="17">
        <v>70.39</v>
      </c>
    </row>
    <row r="65" spans="1:6" s="2" customFormat="1" ht="18" customHeight="1">
      <c r="A65" s="16" t="s">
        <v>262</v>
      </c>
      <c r="B65" s="17">
        <f t="shared" si="0"/>
        <v>20</v>
      </c>
      <c r="C65" s="17"/>
      <c r="D65" s="17">
        <v>156.13999999999999</v>
      </c>
      <c r="E65" s="17">
        <v>118.5925</v>
      </c>
      <c r="F65" s="17">
        <v>20</v>
      </c>
    </row>
    <row r="66" spans="1:6" s="2" customFormat="1" ht="18" customHeight="1">
      <c r="A66" s="16" t="s">
        <v>263</v>
      </c>
      <c r="B66" s="17">
        <f t="shared" si="0"/>
        <v>134.18</v>
      </c>
      <c r="C66" s="17">
        <v>24.2</v>
      </c>
      <c r="D66" s="17">
        <v>3654.4506999999999</v>
      </c>
      <c r="E66" s="17">
        <v>1178.4753169999999</v>
      </c>
      <c r="F66" s="17">
        <v>109.98</v>
      </c>
    </row>
    <row r="67" spans="1:6" s="2" customFormat="1" ht="18" customHeight="1">
      <c r="A67" s="16" t="s">
        <v>264</v>
      </c>
      <c r="B67" s="17">
        <f t="shared" si="0"/>
        <v>15.9</v>
      </c>
      <c r="C67" s="17"/>
      <c r="D67" s="17">
        <v>21</v>
      </c>
      <c r="E67" s="17">
        <v>15.9</v>
      </c>
      <c r="F67" s="17">
        <v>15.9</v>
      </c>
    </row>
    <row r="68" spans="1:6" s="2" customFormat="1" ht="18" customHeight="1">
      <c r="A68" s="19" t="s">
        <v>265</v>
      </c>
      <c r="B68" s="17">
        <f t="shared" si="0"/>
        <v>3</v>
      </c>
      <c r="C68" s="17">
        <v>3</v>
      </c>
      <c r="D68" s="17"/>
      <c r="E68" s="17"/>
      <c r="F68" s="17"/>
    </row>
    <row r="69" spans="1:6" s="2" customFormat="1" ht="18" customHeight="1">
      <c r="A69" s="16" t="s">
        <v>266</v>
      </c>
      <c r="B69" s="17">
        <f t="shared" si="0"/>
        <v>20.9</v>
      </c>
      <c r="C69" s="17"/>
      <c r="D69" s="17">
        <v>271</v>
      </c>
      <c r="E69" s="17">
        <v>166.663488</v>
      </c>
      <c r="F69" s="17">
        <v>20.9</v>
      </c>
    </row>
    <row r="70" spans="1:6" s="2" customFormat="1" ht="18" customHeight="1">
      <c r="A70" s="16" t="s">
        <v>267</v>
      </c>
      <c r="B70" s="17">
        <f t="shared" si="0"/>
        <v>32.630000000000003</v>
      </c>
      <c r="C70" s="17"/>
      <c r="D70" s="17">
        <v>927</v>
      </c>
      <c r="E70" s="17">
        <v>62.064498</v>
      </c>
      <c r="F70" s="17">
        <v>32.630000000000003</v>
      </c>
    </row>
    <row r="71" spans="1:6" s="2" customFormat="1" ht="18" customHeight="1">
      <c r="A71" s="16" t="s">
        <v>268</v>
      </c>
      <c r="B71" s="17">
        <f t="shared" si="0"/>
        <v>5.9</v>
      </c>
      <c r="C71" s="17"/>
      <c r="D71" s="17">
        <v>5310</v>
      </c>
      <c r="E71" s="17">
        <v>2276.4168</v>
      </c>
      <c r="F71" s="17">
        <v>5.9</v>
      </c>
    </row>
    <row r="72" spans="1:6" s="2" customFormat="1" ht="18" customHeight="1">
      <c r="A72" s="16" t="s">
        <v>269</v>
      </c>
      <c r="B72" s="17">
        <f t="shared" si="0"/>
        <v>29.45</v>
      </c>
      <c r="C72" s="17"/>
      <c r="D72" s="17">
        <v>4258.8294999999998</v>
      </c>
      <c r="E72" s="17">
        <v>1417.1899960000001</v>
      </c>
      <c r="F72" s="17">
        <v>29.45</v>
      </c>
    </row>
    <row r="73" spans="1:6" s="2" customFormat="1" ht="18" customHeight="1">
      <c r="A73" s="16" t="s">
        <v>270</v>
      </c>
      <c r="B73" s="17">
        <f t="shared" si="0"/>
        <v>23</v>
      </c>
      <c r="C73" s="17"/>
      <c r="D73" s="17">
        <v>283.24</v>
      </c>
      <c r="E73" s="17">
        <v>261.8</v>
      </c>
      <c r="F73" s="17">
        <v>23</v>
      </c>
    </row>
    <row r="74" spans="1:6" s="2" customFormat="1" ht="18" customHeight="1">
      <c r="A74" s="16" t="s">
        <v>271</v>
      </c>
      <c r="B74" s="17">
        <f t="shared" si="0"/>
        <v>13.6</v>
      </c>
      <c r="C74" s="17"/>
      <c r="D74" s="17">
        <v>739.08399999999995</v>
      </c>
      <c r="E74" s="17">
        <v>347.28533599999997</v>
      </c>
      <c r="F74" s="17">
        <v>13.6</v>
      </c>
    </row>
    <row r="75" spans="1:6" s="2" customFormat="1" ht="18" customHeight="1">
      <c r="A75" s="16" t="s">
        <v>272</v>
      </c>
      <c r="B75" s="17">
        <f t="shared" si="0"/>
        <v>16</v>
      </c>
      <c r="C75" s="17"/>
      <c r="D75" s="17">
        <v>728.91688399999998</v>
      </c>
      <c r="E75" s="17">
        <v>334.610838</v>
      </c>
      <c r="F75" s="17">
        <v>16</v>
      </c>
    </row>
    <row r="76" spans="1:6" s="2" customFormat="1" ht="18" customHeight="1">
      <c r="A76" s="16" t="s">
        <v>273</v>
      </c>
      <c r="B76" s="17">
        <f t="shared" si="0"/>
        <v>5</v>
      </c>
      <c r="C76" s="17"/>
      <c r="D76" s="17">
        <v>242.00040000000001</v>
      </c>
      <c r="E76" s="17">
        <v>136.08470600000001</v>
      </c>
      <c r="F76" s="17">
        <v>5</v>
      </c>
    </row>
    <row r="77" spans="1:6" s="2" customFormat="1" ht="18" customHeight="1">
      <c r="A77" s="16" t="s">
        <v>274</v>
      </c>
      <c r="B77" s="17">
        <f t="shared" si="0"/>
        <v>9.6130999999999993</v>
      </c>
      <c r="C77" s="17"/>
      <c r="D77" s="17">
        <v>338.50040000000001</v>
      </c>
      <c r="E77" s="17">
        <v>164.80000100000001</v>
      </c>
      <c r="F77" s="17">
        <v>9.6130999999999993</v>
      </c>
    </row>
    <row r="78" spans="1:6" s="2" customFormat="1" ht="18" customHeight="1">
      <c r="A78" s="16" t="s">
        <v>275</v>
      </c>
      <c r="B78" s="17">
        <f t="shared" si="0"/>
        <v>235</v>
      </c>
      <c r="C78" s="17">
        <v>165</v>
      </c>
      <c r="D78" s="17">
        <v>1310.7369000000001</v>
      </c>
      <c r="E78" s="17">
        <v>729.29980799999998</v>
      </c>
      <c r="F78" s="17">
        <v>70</v>
      </c>
    </row>
    <row r="79" spans="1:6" s="2" customFormat="1" ht="18" customHeight="1">
      <c r="A79" s="16" t="s">
        <v>276</v>
      </c>
      <c r="B79" s="17">
        <f t="shared" ref="B79:B118" si="1">C79+F79</f>
        <v>12.1</v>
      </c>
      <c r="C79" s="17"/>
      <c r="D79" s="17">
        <v>252.3117</v>
      </c>
      <c r="E79" s="17">
        <v>134.94861599999999</v>
      </c>
      <c r="F79" s="17">
        <v>12.1</v>
      </c>
    </row>
    <row r="80" spans="1:6" s="2" customFormat="1" ht="18" customHeight="1">
      <c r="A80" s="16" t="s">
        <v>277</v>
      </c>
      <c r="B80" s="17">
        <f t="shared" si="1"/>
        <v>21.8</v>
      </c>
      <c r="C80" s="17"/>
      <c r="D80" s="17">
        <v>341.71600000000001</v>
      </c>
      <c r="E80" s="17">
        <v>249.03922299999999</v>
      </c>
      <c r="F80" s="17">
        <v>21.8</v>
      </c>
    </row>
    <row r="81" spans="1:6" s="2" customFormat="1" ht="18" customHeight="1">
      <c r="A81" s="16" t="s">
        <v>278</v>
      </c>
      <c r="B81" s="17">
        <f t="shared" si="1"/>
        <v>98</v>
      </c>
      <c r="C81" s="17">
        <v>18</v>
      </c>
      <c r="D81" s="17">
        <v>1159.4811</v>
      </c>
      <c r="E81" s="17">
        <v>894.48109999999997</v>
      </c>
      <c r="F81" s="17">
        <v>80</v>
      </c>
    </row>
    <row r="82" spans="1:6" s="2" customFormat="1" ht="18" customHeight="1">
      <c r="A82" s="16" t="s">
        <v>279</v>
      </c>
      <c r="B82" s="17">
        <f t="shared" si="1"/>
        <v>25.5</v>
      </c>
      <c r="C82" s="17"/>
      <c r="D82" s="17">
        <v>266.24979999999999</v>
      </c>
      <c r="E82" s="17">
        <v>125.299933</v>
      </c>
      <c r="F82" s="17">
        <v>25.5</v>
      </c>
    </row>
    <row r="83" spans="1:6" s="3" customFormat="1" ht="18" customHeight="1">
      <c r="A83" s="15" t="s">
        <v>280</v>
      </c>
      <c r="B83" s="14">
        <f>SUM(B84:B93)</f>
        <v>550.58000000000004</v>
      </c>
      <c r="C83" s="14">
        <f>SUM(C84:C93)</f>
        <v>30</v>
      </c>
      <c r="D83" s="14">
        <v>21652.820049999998</v>
      </c>
      <c r="E83" s="14">
        <v>12437.267895999999</v>
      </c>
      <c r="F83" s="14">
        <v>520.58000000000004</v>
      </c>
    </row>
    <row r="84" spans="1:6" s="2" customFormat="1" ht="18" customHeight="1">
      <c r="A84" s="16" t="s">
        <v>281</v>
      </c>
      <c r="B84" s="17">
        <f t="shared" si="1"/>
        <v>48</v>
      </c>
      <c r="C84" s="17"/>
      <c r="D84" s="17">
        <v>842.62215800000001</v>
      </c>
      <c r="E84" s="17">
        <v>641.44155799999999</v>
      </c>
      <c r="F84" s="17">
        <v>48</v>
      </c>
    </row>
    <row r="85" spans="1:6" s="2" customFormat="1" ht="18" customHeight="1">
      <c r="A85" s="16" t="s">
        <v>282</v>
      </c>
      <c r="B85" s="17">
        <f t="shared" si="1"/>
        <v>18.3</v>
      </c>
      <c r="C85" s="17">
        <v>18</v>
      </c>
      <c r="D85" s="17">
        <v>3774.7843469999998</v>
      </c>
      <c r="E85" s="17">
        <v>3229.1923470000002</v>
      </c>
      <c r="F85" s="17">
        <v>0.3</v>
      </c>
    </row>
    <row r="86" spans="1:6" s="2" customFormat="1" ht="18" customHeight="1">
      <c r="A86" s="16" t="s">
        <v>283</v>
      </c>
      <c r="B86" s="17">
        <f t="shared" si="1"/>
        <v>85.85</v>
      </c>
      <c r="C86" s="17"/>
      <c r="D86" s="17">
        <v>118.1</v>
      </c>
      <c r="E86" s="17">
        <v>85.853999999999999</v>
      </c>
      <c r="F86" s="17">
        <v>85.85</v>
      </c>
    </row>
    <row r="87" spans="1:6" s="2" customFormat="1" ht="18" customHeight="1">
      <c r="A87" s="16" t="s">
        <v>284</v>
      </c>
      <c r="B87" s="17">
        <f t="shared" si="1"/>
        <v>55.8</v>
      </c>
      <c r="C87" s="17">
        <v>8.1</v>
      </c>
      <c r="D87" s="17">
        <v>1136.521</v>
      </c>
      <c r="E87" s="17">
        <v>922.36953200000005</v>
      </c>
      <c r="F87" s="17">
        <v>47.7</v>
      </c>
    </row>
    <row r="88" spans="1:6" s="2" customFormat="1" ht="18" customHeight="1">
      <c r="A88" s="16" t="s">
        <v>285</v>
      </c>
      <c r="B88" s="17">
        <f t="shared" si="1"/>
        <v>5</v>
      </c>
      <c r="C88" s="17"/>
      <c r="D88" s="17">
        <v>3486.2836000000002</v>
      </c>
      <c r="E88" s="17">
        <v>1662.05133</v>
      </c>
      <c r="F88" s="17">
        <v>5</v>
      </c>
    </row>
    <row r="89" spans="1:6" s="2" customFormat="1" ht="18" customHeight="1">
      <c r="A89" s="16" t="s">
        <v>286</v>
      </c>
      <c r="B89" s="17">
        <f t="shared" si="1"/>
        <v>1</v>
      </c>
      <c r="C89" s="17"/>
      <c r="D89" s="17">
        <v>234.5</v>
      </c>
      <c r="E89" s="17">
        <v>65.607060000000004</v>
      </c>
      <c r="F89" s="17">
        <v>1</v>
      </c>
    </row>
    <row r="90" spans="1:6" s="2" customFormat="1" ht="18" customHeight="1">
      <c r="A90" s="16" t="s">
        <v>287</v>
      </c>
      <c r="B90" s="17">
        <f t="shared" si="1"/>
        <v>4.5999999999999996</v>
      </c>
      <c r="C90" s="17">
        <v>3.9</v>
      </c>
      <c r="D90" s="17">
        <v>102.73399999999999</v>
      </c>
      <c r="E90" s="17">
        <v>72.606656000000001</v>
      </c>
      <c r="F90" s="17">
        <v>0.7</v>
      </c>
    </row>
    <row r="91" spans="1:6" s="2" customFormat="1" ht="18" customHeight="1">
      <c r="A91" s="16" t="s">
        <v>288</v>
      </c>
      <c r="B91" s="17">
        <f t="shared" si="1"/>
        <v>1</v>
      </c>
      <c r="C91" s="17"/>
      <c r="D91" s="17">
        <v>9</v>
      </c>
      <c r="E91" s="17">
        <v>9</v>
      </c>
      <c r="F91" s="17">
        <v>1</v>
      </c>
    </row>
    <row r="92" spans="1:6" s="2" customFormat="1" ht="18" customHeight="1">
      <c r="A92" s="16" t="s">
        <v>289</v>
      </c>
      <c r="B92" s="17">
        <f t="shared" si="1"/>
        <v>26.08</v>
      </c>
      <c r="C92" s="17"/>
      <c r="D92" s="17">
        <v>678.25952299999994</v>
      </c>
      <c r="E92" s="17">
        <v>503.73952300000002</v>
      </c>
      <c r="F92" s="17">
        <v>26.08</v>
      </c>
    </row>
    <row r="93" spans="1:6" s="2" customFormat="1" ht="18" customHeight="1">
      <c r="A93" s="16" t="s">
        <v>290</v>
      </c>
      <c r="B93" s="17">
        <f t="shared" si="1"/>
        <v>304.95</v>
      </c>
      <c r="C93" s="17"/>
      <c r="D93" s="17">
        <v>4652.04</v>
      </c>
      <c r="E93" s="17">
        <v>1840.3109999999999</v>
      </c>
      <c r="F93" s="17">
        <v>304.95</v>
      </c>
    </row>
    <row r="94" spans="1:6" s="3" customFormat="1" ht="18" customHeight="1">
      <c r="A94" s="15" t="s">
        <v>291</v>
      </c>
      <c r="B94" s="14">
        <f>SUM(B95:B108)</f>
        <v>439.79</v>
      </c>
      <c r="C94" s="14">
        <f>SUM(C95:C108)</f>
        <v>15</v>
      </c>
      <c r="D94" s="14">
        <v>7152.694966</v>
      </c>
      <c r="E94" s="14">
        <v>4733.3083770000003</v>
      </c>
      <c r="F94" s="14">
        <v>424.79</v>
      </c>
    </row>
    <row r="95" spans="1:6" s="2" customFormat="1" ht="18" customHeight="1">
      <c r="A95" s="16" t="s">
        <v>292</v>
      </c>
      <c r="B95" s="17">
        <f t="shared" si="1"/>
        <v>44.8</v>
      </c>
      <c r="C95" s="17"/>
      <c r="D95" s="17">
        <v>1075.1318020000001</v>
      </c>
      <c r="E95" s="17">
        <v>958.73630200000002</v>
      </c>
      <c r="F95" s="17">
        <v>44.8</v>
      </c>
    </row>
    <row r="96" spans="1:6" s="2" customFormat="1" ht="18" customHeight="1">
      <c r="A96" s="16" t="s">
        <v>293</v>
      </c>
      <c r="B96" s="17">
        <f t="shared" si="1"/>
        <v>1.4</v>
      </c>
      <c r="C96" s="17"/>
      <c r="D96" s="17">
        <v>224.5</v>
      </c>
      <c r="E96" s="17">
        <v>151.6437</v>
      </c>
      <c r="F96" s="17">
        <v>1.4</v>
      </c>
    </row>
    <row r="97" spans="1:6" s="2" customFormat="1" ht="18" customHeight="1">
      <c r="A97" s="16" t="s">
        <v>294</v>
      </c>
      <c r="B97" s="17">
        <f t="shared" si="1"/>
        <v>4.7</v>
      </c>
      <c r="C97" s="17"/>
      <c r="D97" s="17">
        <v>59</v>
      </c>
      <c r="E97" s="17">
        <v>47.525821999999998</v>
      </c>
      <c r="F97" s="17">
        <v>4.7</v>
      </c>
    </row>
    <row r="98" spans="1:6" s="2" customFormat="1" ht="18" customHeight="1">
      <c r="A98" s="16" t="s">
        <v>295</v>
      </c>
      <c r="B98" s="17">
        <f t="shared" si="1"/>
        <v>153</v>
      </c>
      <c r="C98" s="17">
        <v>3</v>
      </c>
      <c r="D98" s="17">
        <v>3217.8063000000002</v>
      </c>
      <c r="E98" s="17">
        <v>1904.6721299999999</v>
      </c>
      <c r="F98" s="17">
        <v>150</v>
      </c>
    </row>
    <row r="99" spans="1:6" s="2" customFormat="1" ht="18" customHeight="1">
      <c r="A99" s="16" t="s">
        <v>296</v>
      </c>
      <c r="B99" s="17">
        <f t="shared" si="1"/>
        <v>9.94</v>
      </c>
      <c r="C99" s="17"/>
      <c r="D99" s="17">
        <v>235.47200000000001</v>
      </c>
      <c r="E99" s="17">
        <v>182.97200000000001</v>
      </c>
      <c r="F99" s="17">
        <v>9.94</v>
      </c>
    </row>
    <row r="100" spans="1:6" s="2" customFormat="1" ht="18" customHeight="1">
      <c r="A100" s="16" t="s">
        <v>297</v>
      </c>
      <c r="B100" s="17">
        <f t="shared" si="1"/>
        <v>2</v>
      </c>
      <c r="C100" s="17"/>
      <c r="D100" s="17">
        <v>2</v>
      </c>
      <c r="E100" s="17">
        <v>2</v>
      </c>
      <c r="F100" s="17">
        <v>2</v>
      </c>
    </row>
    <row r="101" spans="1:6" s="2" customFormat="1" ht="18" customHeight="1">
      <c r="A101" s="16" t="s">
        <v>298</v>
      </c>
      <c r="B101" s="17">
        <f t="shared" si="1"/>
        <v>20</v>
      </c>
      <c r="C101" s="17"/>
      <c r="D101" s="17">
        <v>230</v>
      </c>
      <c r="E101" s="17">
        <v>213.12045000000001</v>
      </c>
      <c r="F101" s="17">
        <v>20</v>
      </c>
    </row>
    <row r="102" spans="1:6" s="2" customFormat="1" ht="18" customHeight="1">
      <c r="A102" s="16" t="s">
        <v>299</v>
      </c>
      <c r="B102" s="17">
        <f t="shared" si="1"/>
        <v>45.63</v>
      </c>
      <c r="C102" s="17">
        <v>12</v>
      </c>
      <c r="D102" s="17">
        <v>333</v>
      </c>
      <c r="E102" s="17">
        <v>298.97727700000002</v>
      </c>
      <c r="F102" s="17">
        <v>33.630000000000003</v>
      </c>
    </row>
    <row r="103" spans="1:6" s="2" customFormat="1" ht="18" customHeight="1">
      <c r="A103" s="16" t="s">
        <v>300</v>
      </c>
      <c r="B103" s="17">
        <f t="shared" si="1"/>
        <v>5</v>
      </c>
      <c r="C103" s="17"/>
      <c r="D103" s="17">
        <v>31</v>
      </c>
      <c r="E103" s="17">
        <v>26</v>
      </c>
      <c r="F103" s="17">
        <v>5</v>
      </c>
    </row>
    <row r="104" spans="1:6" s="2" customFormat="1" ht="18" customHeight="1">
      <c r="A104" s="16" t="s">
        <v>301</v>
      </c>
      <c r="B104" s="17">
        <f t="shared" si="1"/>
        <v>77</v>
      </c>
      <c r="C104" s="17"/>
      <c r="D104" s="17">
        <v>272</v>
      </c>
      <c r="E104" s="17">
        <v>251.52957599999999</v>
      </c>
      <c r="F104" s="17">
        <v>77</v>
      </c>
    </row>
    <row r="105" spans="1:6" s="2" customFormat="1" ht="18" customHeight="1">
      <c r="A105" s="20" t="s">
        <v>302</v>
      </c>
      <c r="B105" s="17">
        <f t="shared" si="1"/>
        <v>11.12</v>
      </c>
      <c r="C105" s="17"/>
      <c r="D105" s="17">
        <v>49</v>
      </c>
      <c r="E105" s="17">
        <v>37.530616000000002</v>
      </c>
      <c r="F105" s="17">
        <v>11.12</v>
      </c>
    </row>
    <row r="106" spans="1:6" s="2" customFormat="1" ht="18" customHeight="1">
      <c r="A106" s="16" t="s">
        <v>303</v>
      </c>
      <c r="B106" s="17">
        <f t="shared" si="1"/>
        <v>39.4</v>
      </c>
      <c r="C106" s="17"/>
      <c r="D106" s="17">
        <v>267.68391600000001</v>
      </c>
      <c r="E106" s="17">
        <v>224.56793999999999</v>
      </c>
      <c r="F106" s="17">
        <v>39.4</v>
      </c>
    </row>
    <row r="107" spans="1:6" s="2" customFormat="1" ht="18" customHeight="1">
      <c r="A107" s="16" t="s">
        <v>304</v>
      </c>
      <c r="B107" s="17">
        <f t="shared" si="1"/>
        <v>7</v>
      </c>
      <c r="C107" s="17"/>
      <c r="D107" s="17">
        <v>112.576392</v>
      </c>
      <c r="E107" s="17">
        <v>36.240392</v>
      </c>
      <c r="F107" s="17">
        <v>7</v>
      </c>
    </row>
    <row r="108" spans="1:6" s="2" customFormat="1" ht="18" customHeight="1">
      <c r="A108" s="16" t="s">
        <v>305</v>
      </c>
      <c r="B108" s="17">
        <f t="shared" si="1"/>
        <v>18.8</v>
      </c>
      <c r="C108" s="17"/>
      <c r="D108" s="17">
        <v>504.08359999999999</v>
      </c>
      <c r="E108" s="17">
        <v>124.803906</v>
      </c>
      <c r="F108" s="17">
        <v>18.8</v>
      </c>
    </row>
    <row r="109" spans="1:6" s="3" customFormat="1" ht="18" customHeight="1">
      <c r="A109" s="15" t="s">
        <v>306</v>
      </c>
      <c r="B109" s="14">
        <f>SUM(B110:B115)</f>
        <v>354.5</v>
      </c>
      <c r="C109" s="14">
        <f>SUM(C110:C115)</f>
        <v>86.5</v>
      </c>
      <c r="D109" s="14">
        <v>5948.6097</v>
      </c>
      <c r="E109" s="14">
        <v>5352.1284859999996</v>
      </c>
      <c r="F109" s="14">
        <v>268</v>
      </c>
    </row>
    <row r="110" spans="1:6" s="2" customFormat="1" ht="18" customHeight="1">
      <c r="A110" s="16" t="s">
        <v>307</v>
      </c>
      <c r="B110" s="17">
        <f t="shared" si="1"/>
        <v>15.84</v>
      </c>
      <c r="C110" s="17">
        <v>10</v>
      </c>
      <c r="D110" s="17">
        <v>835.74480000000005</v>
      </c>
      <c r="E110" s="17">
        <v>703.86695999999995</v>
      </c>
      <c r="F110" s="17">
        <v>5.84</v>
      </c>
    </row>
    <row r="111" spans="1:6" s="2" customFormat="1" ht="18" customHeight="1">
      <c r="A111" s="19" t="s">
        <v>308</v>
      </c>
      <c r="B111" s="17">
        <f t="shared" si="1"/>
        <v>39</v>
      </c>
      <c r="C111" s="17">
        <v>39</v>
      </c>
      <c r="D111" s="17"/>
      <c r="E111" s="17"/>
      <c r="F111" s="17"/>
    </row>
    <row r="112" spans="1:6" s="2" customFormat="1" ht="18" customHeight="1">
      <c r="A112" s="16" t="s">
        <v>309</v>
      </c>
      <c r="B112" s="17">
        <f t="shared" si="1"/>
        <v>34.659999999999997</v>
      </c>
      <c r="C112" s="17"/>
      <c r="D112" s="17">
        <v>100</v>
      </c>
      <c r="E112" s="17">
        <v>100</v>
      </c>
      <c r="F112" s="17">
        <v>34.659999999999997</v>
      </c>
    </row>
    <row r="113" spans="1:6" s="2" customFormat="1" ht="18" customHeight="1">
      <c r="A113" s="16" t="s">
        <v>310</v>
      </c>
      <c r="B113" s="17">
        <f t="shared" si="1"/>
        <v>55.5</v>
      </c>
      <c r="C113" s="17"/>
      <c r="D113" s="17">
        <v>385.72</v>
      </c>
      <c r="E113" s="17">
        <v>204.72</v>
      </c>
      <c r="F113" s="17">
        <v>55.5</v>
      </c>
    </row>
    <row r="114" spans="1:6" s="2" customFormat="1" ht="18" customHeight="1">
      <c r="A114" s="16" t="s">
        <v>311</v>
      </c>
      <c r="B114" s="17">
        <f t="shared" si="1"/>
        <v>165</v>
      </c>
      <c r="C114" s="17">
        <v>18</v>
      </c>
      <c r="D114" s="17">
        <v>667.7296</v>
      </c>
      <c r="E114" s="17">
        <v>577.03033800000003</v>
      </c>
      <c r="F114" s="17">
        <v>147</v>
      </c>
    </row>
    <row r="115" spans="1:6" s="2" customFormat="1" ht="18" customHeight="1">
      <c r="A115" s="16" t="s">
        <v>312</v>
      </c>
      <c r="B115" s="17">
        <f t="shared" si="1"/>
        <v>44.5</v>
      </c>
      <c r="C115" s="17">
        <v>19.5</v>
      </c>
      <c r="D115" s="17">
        <v>683.10839999999996</v>
      </c>
      <c r="E115" s="17">
        <v>613.35618799999997</v>
      </c>
      <c r="F115" s="17">
        <v>25</v>
      </c>
    </row>
    <row r="116" spans="1:6" s="3" customFormat="1" ht="18" customHeight="1">
      <c r="A116" s="15" t="s">
        <v>313</v>
      </c>
      <c r="B116" s="14">
        <f>SUM(B117:B118)</f>
        <v>46.81</v>
      </c>
      <c r="C116" s="14">
        <f>SUM(C117:C118)</f>
        <v>0</v>
      </c>
      <c r="D116" s="14">
        <v>766.04541700000004</v>
      </c>
      <c r="E116" s="14">
        <v>592.16227500000002</v>
      </c>
      <c r="F116" s="14">
        <v>46.81</v>
      </c>
    </row>
    <row r="117" spans="1:6" s="2" customFormat="1" ht="18" customHeight="1">
      <c r="A117" s="16" t="s">
        <v>314</v>
      </c>
      <c r="B117" s="17">
        <f t="shared" si="1"/>
        <v>45</v>
      </c>
      <c r="C117" s="17"/>
      <c r="D117" s="17">
        <v>655.060517</v>
      </c>
      <c r="E117" s="17">
        <v>504.32797499999998</v>
      </c>
      <c r="F117" s="17">
        <v>45</v>
      </c>
    </row>
    <row r="118" spans="1:6" s="2" customFormat="1" ht="18" customHeight="1">
      <c r="A118" s="16" t="s">
        <v>315</v>
      </c>
      <c r="B118" s="17">
        <f t="shared" si="1"/>
        <v>1.81</v>
      </c>
      <c r="C118" s="17"/>
      <c r="D118" s="17">
        <v>110.9849</v>
      </c>
      <c r="E118" s="17">
        <v>87.834299999999999</v>
      </c>
      <c r="F118" s="17">
        <v>1.81</v>
      </c>
    </row>
  </sheetData>
  <autoFilter ref="A3:IU118"/>
  <mergeCells count="1">
    <mergeCell ref="A2:F2"/>
  </mergeCells>
  <phoneticPr fontId="34" type="noConversion"/>
  <printOptions horizontalCentered="1"/>
  <pageMargins left="0.39" right="0.39" top="0.39" bottom="0.39" header="0.51" footer="0.2"/>
  <pageSetup paperSize="9" firstPageNumber="20" orientation="portrait" useFirstPageNumber="1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封面</vt:lpstr>
      <vt:lpstr>21年全区公共</vt:lpstr>
      <vt:lpstr>21年全区基金</vt:lpstr>
      <vt:lpstr>21年全区国资</vt:lpstr>
      <vt:lpstr>21年区本级公共</vt:lpstr>
      <vt:lpstr>21年区本级基金</vt:lpstr>
      <vt:lpstr>20年支出压减</vt:lpstr>
      <vt:lpstr>'21年全区公共'!Print_Area</vt:lpstr>
      <vt:lpstr>'21年全区基金'!Print_Area</vt:lpstr>
      <vt:lpstr>'20年支出压减'!Print_Titles</vt:lpstr>
      <vt:lpstr>'21年区本级公共'!Print_Titles</vt:lpstr>
      <vt:lpstr>'21年区本级基金'!Print_Titles</vt:lpstr>
      <vt:lpstr>'21年全区公共'!Print_Titles</vt:lpstr>
    </vt:vector>
  </TitlesOfParts>
  <Company>CZJ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管理员</dc:creator>
  <cp:lastModifiedBy>翁琳琳</cp:lastModifiedBy>
  <cp:revision>1</cp:revision>
  <cp:lastPrinted>2021-12-15T08:38:59Z</cp:lastPrinted>
  <dcterms:created xsi:type="dcterms:W3CDTF">2009-01-06T00:31:00Z</dcterms:created>
  <dcterms:modified xsi:type="dcterms:W3CDTF">2021-12-24T03:24:28Z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