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9975" tabRatio="849" activeTab="5"/>
  </bookViews>
  <sheets>
    <sheet name="15年全区公共" sheetId="12" r:id="rId1"/>
    <sheet name="15年全区基金" sheetId="7" r:id="rId2"/>
    <sheet name="15年全区国资经营" sheetId="25" r:id="rId3"/>
    <sheet name="15年区本级公共" sheetId="17" r:id="rId4"/>
    <sheet name="15年区本级基金" sheetId="18" r:id="rId5"/>
    <sheet name="16年全区公共" sheetId="9" r:id="rId6"/>
    <sheet name="16年全区基金" sheetId="10" r:id="rId7"/>
    <sheet name="16年全区国资经营" sheetId="23" r:id="rId8"/>
    <sheet name="16年区本级公共 " sheetId="19" r:id="rId9"/>
    <sheet name="16年区本级基金" sheetId="20" r:id="rId10"/>
  </sheets>
  <externalReferences>
    <externalReference r:id="rId11"/>
  </externalReferences>
  <definedNames>
    <definedName name="_xlnm.Database" localSheetId="2">#REF!</definedName>
    <definedName name="_xlnm.Database">#REF!</definedName>
    <definedName name="_xlnm.Print_Area" localSheetId="8">'16年区本级公共 '!$A$1:$H$39</definedName>
    <definedName name="_xlnm.Print_Area">'[1]_x0015_'!$A$1:$W$7</definedName>
    <definedName name="_xlnm.Print_Titles" localSheetId="3">'15年区本级公共'!$1:$6</definedName>
    <definedName name="_xlnm.Print_Titles" localSheetId="4">'15年区本级基金'!$2:$6</definedName>
    <definedName name="_xlnm.Print_Titles" localSheetId="0">'15年全区公共'!$1:$6</definedName>
    <definedName name="_xlnm.Print_Titles" localSheetId="1">'15年全区基金'!$2:$6</definedName>
    <definedName name="_xlnm.Print_Titles" localSheetId="8">'16年区本级公共 '!$2:$6</definedName>
    <definedName name="_xlnm.Print_Titles" localSheetId="9">'16年区本级基金'!$2:$6</definedName>
    <definedName name="_xlnm.Print_Titles" localSheetId="5">'16年全区公共'!$2:$6</definedName>
    <definedName name="_xlnm.Print_Titles" localSheetId="6">'16年全区基金'!$2:$6</definedName>
    <definedName name="_xlnm.Print_Titles">#N/A</definedName>
    <definedName name="财政" localSheetId="2">#REF!</definedName>
    <definedName name="财政">#REF!</definedName>
    <definedName name="财政局" localSheetId="2">#REF!</definedName>
    <definedName name="财政局">#REF!</definedName>
    <definedName name="挂账1" localSheetId="2">#REF!</definedName>
    <definedName name="挂账1">#REF!</definedName>
    <definedName name="平衡1" localSheetId="2">#REF!</definedName>
    <definedName name="平衡1">#REF!</definedName>
    <definedName name="收入明细1" localSheetId="2">#REF!</definedName>
    <definedName name="收入明细1">#REF!</definedName>
  </definedNames>
  <calcPr calcId="124519"/>
</workbook>
</file>

<file path=xl/calcChain.xml><?xml version="1.0" encoding="utf-8"?>
<calcChain xmlns="http://schemas.openxmlformats.org/spreadsheetml/2006/main">
  <c r="K42" i="9"/>
  <c r="J42"/>
  <c r="K38"/>
  <c r="J38"/>
  <c r="J39" i="17"/>
  <c r="I39"/>
  <c r="H39"/>
  <c r="R42" i="12"/>
  <c r="Q42"/>
  <c r="P42"/>
  <c r="O42"/>
  <c r="M42"/>
  <c r="O36"/>
  <c r="N36"/>
  <c r="M36"/>
  <c r="H27" i="19" l="1"/>
  <c r="H26"/>
  <c r="K29" i="9" l="1"/>
  <c r="K30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R30" i="12"/>
  <c r="U7"/>
  <c r="T27"/>
  <c r="T26"/>
  <c r="T24"/>
  <c r="T23"/>
  <c r="T22"/>
  <c r="T21"/>
  <c r="T20"/>
  <c r="T19"/>
  <c r="T18"/>
  <c r="T17"/>
  <c r="T16"/>
  <c r="T15"/>
  <c r="T14"/>
  <c r="T13"/>
  <c r="T12"/>
  <c r="T11"/>
  <c r="T10"/>
  <c r="T9"/>
  <c r="T8"/>
  <c r="T7"/>
  <c r="B17" i="23" l="1"/>
  <c r="E13"/>
  <c r="C13"/>
  <c r="C17" s="1"/>
  <c r="B13"/>
  <c r="F13"/>
  <c r="F17" s="1"/>
  <c r="D13" i="25"/>
  <c r="D17" s="1"/>
  <c r="B13"/>
  <c r="B17" s="1"/>
  <c r="D11" i="20" l="1"/>
  <c r="H13"/>
  <c r="N13" i="10"/>
  <c r="N10"/>
  <c r="N9"/>
  <c r="K17"/>
  <c r="N17" s="1"/>
  <c r="K18"/>
  <c r="J18"/>
  <c r="J27" s="1"/>
  <c r="L14"/>
  <c r="L13"/>
  <c r="L12"/>
  <c r="L11"/>
  <c r="L10"/>
  <c r="L9"/>
  <c r="L8"/>
  <c r="N18" l="1"/>
  <c r="F12" i="18"/>
  <c r="E11"/>
  <c r="R17" i="7"/>
  <c r="R22" l="1"/>
  <c r="H13"/>
  <c r="F11" i="10"/>
  <c r="H11"/>
  <c r="C11"/>
  <c r="H14" i="7" l="1"/>
  <c r="J11" l="1"/>
  <c r="H10" i="12"/>
  <c r="H25" i="19" l="1"/>
  <c r="H24"/>
  <c r="H23"/>
  <c r="H22"/>
  <c r="H10" i="10"/>
  <c r="F10"/>
  <c r="C10"/>
  <c r="H9"/>
  <c r="C9"/>
  <c r="H8"/>
  <c r="C8"/>
  <c r="H7"/>
  <c r="C7"/>
  <c r="K31" i="9"/>
  <c r="J31"/>
  <c r="G23" i="7"/>
  <c r="L27" i="17"/>
  <c r="K27"/>
  <c r="L26"/>
  <c r="K26"/>
  <c r="K24"/>
  <c r="H24"/>
  <c r="L24" s="1"/>
  <c r="K23"/>
  <c r="H23"/>
  <c r="L23" s="1"/>
  <c r="L22"/>
  <c r="K22"/>
  <c r="O31" i="12" l="1"/>
  <c r="N31"/>
  <c r="M31"/>
  <c r="S37"/>
  <c r="G16" i="20"/>
  <c r="H16" s="1"/>
  <c r="F16"/>
  <c r="F24" s="1"/>
  <c r="F29" i="19"/>
  <c r="G21" i="9"/>
  <c r="F26"/>
  <c r="F25"/>
  <c r="F24"/>
  <c r="F23"/>
  <c r="F22"/>
  <c r="F16"/>
  <c r="F15"/>
  <c r="G14"/>
  <c r="F13"/>
  <c r="F12"/>
  <c r="F11"/>
  <c r="F9"/>
  <c r="F8"/>
  <c r="F20"/>
  <c r="F19"/>
  <c r="F18"/>
  <c r="F17"/>
  <c r="F14"/>
  <c r="F10"/>
  <c r="H9" i="18"/>
  <c r="B18"/>
  <c r="B13"/>
  <c r="B16" s="1"/>
  <c r="H18" i="17"/>
  <c r="L18" s="1"/>
  <c r="H17"/>
  <c r="H16"/>
  <c r="L16" s="1"/>
  <c r="H15"/>
  <c r="H14"/>
  <c r="H13"/>
  <c r="H12"/>
  <c r="H7"/>
  <c r="B26"/>
  <c r="F26" s="1"/>
  <c r="B25"/>
  <c r="F25" s="1"/>
  <c r="B24"/>
  <c r="B23"/>
  <c r="F23" s="1"/>
  <c r="B16"/>
  <c r="B15"/>
  <c r="F15" s="1"/>
  <c r="B13"/>
  <c r="B12"/>
  <c r="B11"/>
  <c r="B10"/>
  <c r="B8"/>
  <c r="B9"/>
  <c r="F9" s="1"/>
  <c r="F42" i="9"/>
  <c r="E27" i="7"/>
  <c r="E42" i="12"/>
  <c r="B21" i="19"/>
  <c r="D23" i="7"/>
  <c r="C23"/>
  <c r="S17"/>
  <c r="S11"/>
  <c r="S12"/>
  <c r="N18"/>
  <c r="K12"/>
  <c r="G7" i="12"/>
  <c r="G29" i="19"/>
  <c r="G39" s="1"/>
  <c r="G30"/>
  <c r="F30"/>
  <c r="F39" s="1"/>
  <c r="H10" i="20"/>
  <c r="H9"/>
  <c r="C17"/>
  <c r="B17"/>
  <c r="B16"/>
  <c r="D10"/>
  <c r="D9"/>
  <c r="D8"/>
  <c r="D7"/>
  <c r="C21" i="19"/>
  <c r="C7"/>
  <c r="B7"/>
  <c r="B29" s="1"/>
  <c r="B39" s="1"/>
  <c r="C30"/>
  <c r="B30"/>
  <c r="C27"/>
  <c r="B27"/>
  <c r="D26"/>
  <c r="D25"/>
  <c r="D24"/>
  <c r="D23"/>
  <c r="D22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H8"/>
  <c r="D8"/>
  <c r="D17" i="18"/>
  <c r="C17"/>
  <c r="B17"/>
  <c r="I16"/>
  <c r="I24" s="1"/>
  <c r="H16"/>
  <c r="H24" s="1"/>
  <c r="C16"/>
  <c r="C24" s="1"/>
  <c r="L13"/>
  <c r="K13"/>
  <c r="D16"/>
  <c r="E16" s="1"/>
  <c r="F13"/>
  <c r="E13"/>
  <c r="E12"/>
  <c r="L10"/>
  <c r="F11"/>
  <c r="L9"/>
  <c r="K9"/>
  <c r="F10"/>
  <c r="E10"/>
  <c r="L8"/>
  <c r="K8"/>
  <c r="F9"/>
  <c r="L7"/>
  <c r="F8"/>
  <c r="J16"/>
  <c r="J24" s="1"/>
  <c r="F7"/>
  <c r="C21" i="17"/>
  <c r="C7"/>
  <c r="J30"/>
  <c r="I30"/>
  <c r="H30"/>
  <c r="D30"/>
  <c r="C30"/>
  <c r="B30"/>
  <c r="I29"/>
  <c r="H29"/>
  <c r="E26"/>
  <c r="E25"/>
  <c r="F24"/>
  <c r="E24"/>
  <c r="E23"/>
  <c r="F22"/>
  <c r="E22"/>
  <c r="D21"/>
  <c r="E21" s="1"/>
  <c r="B21"/>
  <c r="L20"/>
  <c r="F20"/>
  <c r="E20"/>
  <c r="K19"/>
  <c r="F19"/>
  <c r="E19"/>
  <c r="F18"/>
  <c r="E18"/>
  <c r="K17"/>
  <c r="F17"/>
  <c r="E17"/>
  <c r="F16"/>
  <c r="E16"/>
  <c r="K15"/>
  <c r="E15"/>
  <c r="L14"/>
  <c r="F14"/>
  <c r="E14"/>
  <c r="K13"/>
  <c r="F13"/>
  <c r="E13"/>
  <c r="L12"/>
  <c r="F12"/>
  <c r="E12"/>
  <c r="K11"/>
  <c r="F11"/>
  <c r="E11"/>
  <c r="L10"/>
  <c r="F10"/>
  <c r="E10"/>
  <c r="K9"/>
  <c r="E9"/>
  <c r="L8"/>
  <c r="F8"/>
  <c r="E8"/>
  <c r="D7"/>
  <c r="E7" s="1"/>
  <c r="E19" i="10"/>
  <c r="E17"/>
  <c r="E16"/>
  <c r="X22" i="12"/>
  <c r="X24"/>
  <c r="X26"/>
  <c r="Y27"/>
  <c r="C26" i="9"/>
  <c r="C25"/>
  <c r="C24"/>
  <c r="C23"/>
  <c r="C22"/>
  <c r="D21"/>
  <c r="C20"/>
  <c r="C19"/>
  <c r="C18"/>
  <c r="C17"/>
  <c r="C16"/>
  <c r="C15"/>
  <c r="C14"/>
  <c r="C13"/>
  <c r="C12"/>
  <c r="C11"/>
  <c r="C10"/>
  <c r="C9"/>
  <c r="C8"/>
  <c r="D7"/>
  <c r="H26" i="12"/>
  <c r="H25"/>
  <c r="H24"/>
  <c r="H23"/>
  <c r="H22"/>
  <c r="H9"/>
  <c r="H11"/>
  <c r="H12"/>
  <c r="H7" s="1"/>
  <c r="H13"/>
  <c r="H14"/>
  <c r="H15"/>
  <c r="H16"/>
  <c r="H17"/>
  <c r="H18"/>
  <c r="H19"/>
  <c r="H20"/>
  <c r="H8"/>
  <c r="B19" i="10"/>
  <c r="B18"/>
  <c r="U27" i="12"/>
  <c r="U9"/>
  <c r="U10"/>
  <c r="U11"/>
  <c r="U12"/>
  <c r="U13"/>
  <c r="U14"/>
  <c r="U15"/>
  <c r="U16"/>
  <c r="U17"/>
  <c r="U18"/>
  <c r="U19"/>
  <c r="U20"/>
  <c r="U22"/>
  <c r="U23"/>
  <c r="U24"/>
  <c r="H8" i="7"/>
  <c r="H9"/>
  <c r="H10"/>
  <c r="H11"/>
  <c r="H12"/>
  <c r="H7"/>
  <c r="T8"/>
  <c r="T9"/>
  <c r="T10"/>
  <c r="T13"/>
  <c r="T7"/>
  <c r="R16" s="1"/>
  <c r="Q8" i="12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7"/>
  <c r="F26"/>
  <c r="F25"/>
  <c r="F24"/>
  <c r="F23"/>
  <c r="F22"/>
  <c r="F9"/>
  <c r="F10"/>
  <c r="F11"/>
  <c r="F12"/>
  <c r="F13"/>
  <c r="F14"/>
  <c r="F15"/>
  <c r="F16"/>
  <c r="F17"/>
  <c r="F18"/>
  <c r="F19"/>
  <c r="F20"/>
  <c r="F8"/>
  <c r="B17" i="10"/>
  <c r="E18"/>
  <c r="E27" s="1"/>
  <c r="Y17" i="7"/>
  <c r="G17"/>
  <c r="J17" s="1"/>
  <c r="S30" i="12"/>
  <c r="Y30"/>
  <c r="I21"/>
  <c r="G21"/>
  <c r="E21"/>
  <c r="I7"/>
  <c r="E7"/>
  <c r="G7" i="9"/>
  <c r="B30"/>
  <c r="X27" i="12"/>
  <c r="O18" i="7"/>
  <c r="M18"/>
  <c r="C18"/>
  <c r="D18"/>
  <c r="G18"/>
  <c r="K18" s="1"/>
  <c r="B18"/>
  <c r="B7" i="9"/>
  <c r="E7"/>
  <c r="N7"/>
  <c r="H8"/>
  <c r="N8"/>
  <c r="H9"/>
  <c r="N9"/>
  <c r="H10"/>
  <c r="N10"/>
  <c r="H11"/>
  <c r="N11"/>
  <c r="H12"/>
  <c r="N12"/>
  <c r="H13"/>
  <c r="N13"/>
  <c r="H14"/>
  <c r="N14"/>
  <c r="H15"/>
  <c r="N15"/>
  <c r="H16"/>
  <c r="N16"/>
  <c r="H17"/>
  <c r="N17"/>
  <c r="H18"/>
  <c r="N18"/>
  <c r="H19"/>
  <c r="N19"/>
  <c r="H20"/>
  <c r="N20"/>
  <c r="B21"/>
  <c r="H21" s="1"/>
  <c r="E21"/>
  <c r="H22"/>
  <c r="H23"/>
  <c r="N22"/>
  <c r="H24"/>
  <c r="N23"/>
  <c r="H25"/>
  <c r="N24"/>
  <c r="H26"/>
  <c r="N25"/>
  <c r="B27"/>
  <c r="E27"/>
  <c r="N27"/>
  <c r="B32"/>
  <c r="E32"/>
  <c r="J32"/>
  <c r="K32"/>
  <c r="J39"/>
  <c r="K39"/>
  <c r="K7" i="7"/>
  <c r="K8"/>
  <c r="Y7"/>
  <c r="K9"/>
  <c r="X8"/>
  <c r="Y8"/>
  <c r="J10"/>
  <c r="K10"/>
  <c r="X9"/>
  <c r="Y9"/>
  <c r="K11"/>
  <c r="Y10"/>
  <c r="J12"/>
  <c r="J13"/>
  <c r="K13"/>
  <c r="X13"/>
  <c r="Y13"/>
  <c r="B19"/>
  <c r="C19"/>
  <c r="D19"/>
  <c r="D27" s="1"/>
  <c r="G19"/>
  <c r="M22"/>
  <c r="N22"/>
  <c r="O22"/>
  <c r="B23"/>
  <c r="O27"/>
  <c r="B7" i="12"/>
  <c r="C7"/>
  <c r="D7"/>
  <c r="X7"/>
  <c r="Y7"/>
  <c r="J8"/>
  <c r="K8"/>
  <c r="X8"/>
  <c r="Y8"/>
  <c r="J9"/>
  <c r="K9"/>
  <c r="X9"/>
  <c r="Y9"/>
  <c r="J10"/>
  <c r="K10"/>
  <c r="X10"/>
  <c r="Y10"/>
  <c r="J11"/>
  <c r="K11"/>
  <c r="X11"/>
  <c r="Y11"/>
  <c r="J12"/>
  <c r="K12"/>
  <c r="X12"/>
  <c r="Y12"/>
  <c r="J13"/>
  <c r="K13"/>
  <c r="X13"/>
  <c r="Y13"/>
  <c r="J14"/>
  <c r="K14"/>
  <c r="X14"/>
  <c r="Y14"/>
  <c r="J15"/>
  <c r="K15"/>
  <c r="X15"/>
  <c r="Y15"/>
  <c r="J16"/>
  <c r="K16"/>
  <c r="X16"/>
  <c r="Y16"/>
  <c r="J17"/>
  <c r="K17"/>
  <c r="X17"/>
  <c r="Y17"/>
  <c r="J18"/>
  <c r="K18"/>
  <c r="X18"/>
  <c r="Y18"/>
  <c r="J19"/>
  <c r="K19"/>
  <c r="X19"/>
  <c r="Y19"/>
  <c r="J20"/>
  <c r="K20"/>
  <c r="X20"/>
  <c r="Y20"/>
  <c r="B21"/>
  <c r="K21" s="1"/>
  <c r="C21"/>
  <c r="D21"/>
  <c r="J21" s="1"/>
  <c r="J22"/>
  <c r="K22"/>
  <c r="J23"/>
  <c r="K23"/>
  <c r="Y22"/>
  <c r="J24"/>
  <c r="K24"/>
  <c r="X23"/>
  <c r="Y23"/>
  <c r="J25"/>
  <c r="K25"/>
  <c r="Y24"/>
  <c r="J26"/>
  <c r="K26"/>
  <c r="Y26"/>
  <c r="B32"/>
  <c r="C32"/>
  <c r="D32"/>
  <c r="G32"/>
  <c r="M32"/>
  <c r="N32"/>
  <c r="O32"/>
  <c r="R32"/>
  <c r="S32"/>
  <c r="B37"/>
  <c r="C37"/>
  <c r="R18" i="7"/>
  <c r="R27" s="1"/>
  <c r="Y16"/>
  <c r="S8" i="12"/>
  <c r="S31" s="1"/>
  <c r="G30"/>
  <c r="J30" s="1"/>
  <c r="X17" i="7"/>
  <c r="D24" i="18"/>
  <c r="X16" i="7"/>
  <c r="K17"/>
  <c r="K16" i="18"/>
  <c r="J29" i="17"/>
  <c r="F21"/>
  <c r="L7"/>
  <c r="K8"/>
  <c r="L9"/>
  <c r="K10"/>
  <c r="L11"/>
  <c r="K12"/>
  <c r="L13"/>
  <c r="K14"/>
  <c r="L15"/>
  <c r="K16"/>
  <c r="L17"/>
  <c r="K18"/>
  <c r="L19"/>
  <c r="K20"/>
  <c r="K7"/>
  <c r="C16" i="20"/>
  <c r="C24" s="1"/>
  <c r="D21" i="19"/>
  <c r="H7"/>
  <c r="H29"/>
  <c r="Y18" i="7"/>
  <c r="N27"/>
  <c r="X30" i="12"/>
  <c r="F7"/>
  <c r="X18" i="7"/>
  <c r="D31" i="12"/>
  <c r="J18" i="7"/>
  <c r="D37" i="12"/>
  <c r="U13" i="7"/>
  <c r="U9"/>
  <c r="U8"/>
  <c r="U10"/>
  <c r="U7"/>
  <c r="S18"/>
  <c r="B16" i="10"/>
  <c r="H16" s="1"/>
  <c r="G24" i="20" l="1"/>
  <c r="D7" i="19"/>
  <c r="L16" i="18"/>
  <c r="F16"/>
  <c r="B7" i="17"/>
  <c r="B31" i="12"/>
  <c r="B42" s="1"/>
  <c r="K7"/>
  <c r="C27" i="7"/>
  <c r="E31" i="9"/>
  <c r="E42" s="1"/>
  <c r="H7"/>
  <c r="H18" i="10"/>
  <c r="S42" i="12"/>
  <c r="B31" i="9"/>
  <c r="G16" i="7"/>
  <c r="B27" i="10"/>
  <c r="H17"/>
  <c r="D29" i="17"/>
  <c r="C29"/>
  <c r="B24" i="18"/>
  <c r="B29" i="17"/>
  <c r="B39" s="1"/>
  <c r="F21" i="9"/>
  <c r="C29" i="19"/>
  <c r="D29" s="1"/>
  <c r="F29" i="17"/>
  <c r="E30" i="9"/>
  <c r="H30" s="1"/>
  <c r="F7" i="17"/>
  <c r="S29" i="12"/>
  <c r="D39" i="17"/>
  <c r="B42" i="9"/>
  <c r="B24" i="20"/>
  <c r="S16" i="7"/>
  <c r="C7" i="9"/>
  <c r="G31" i="12"/>
  <c r="J31" s="1"/>
  <c r="J7"/>
  <c r="C21" i="9"/>
  <c r="H21" i="12"/>
  <c r="G29" s="1"/>
  <c r="J29" s="1"/>
  <c r="K30"/>
  <c r="K16" i="7"/>
  <c r="J16"/>
  <c r="C39" i="17"/>
  <c r="E29"/>
  <c r="H31" i="9"/>
  <c r="F7"/>
  <c r="E29" s="1"/>
  <c r="K29" i="17"/>
  <c r="G27" i="7"/>
  <c r="M27"/>
  <c r="F21" i="12"/>
  <c r="B27" i="7"/>
  <c r="N42" i="12"/>
  <c r="D16" i="20"/>
  <c r="N31" i="9"/>
  <c r="C31" i="12"/>
  <c r="D42"/>
  <c r="C42"/>
  <c r="L29" i="17"/>
  <c r="G42" i="12" l="1"/>
  <c r="K31"/>
  <c r="C39" i="19"/>
  <c r="B29" i="9"/>
  <c r="H29" s="1"/>
  <c r="K29" i="12"/>
  <c r="K27" i="10" l="1"/>
  <c r="L7"/>
  <c r="K16" s="1"/>
  <c r="N16" s="1"/>
  <c r="T25" i="12"/>
  <c r="R29" s="1"/>
  <c r="R31"/>
  <c r="X31" s="1"/>
  <c r="X29" l="1"/>
  <c r="Y29"/>
  <c r="Y31"/>
</calcChain>
</file>

<file path=xl/comments1.xml><?xml version="1.0" encoding="utf-8"?>
<comments xmlns="http://schemas.openxmlformats.org/spreadsheetml/2006/main">
  <authors>
    <author>邓淼荧</author>
  </authors>
  <commentList>
    <comment ref="P25" authorId="0">
      <text>
        <r>
          <rPr>
            <b/>
            <sz val="9"/>
            <color indexed="81"/>
            <rFont val="宋体"/>
            <family val="3"/>
            <charset val="134"/>
          </rPr>
          <t>补助街镇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35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剔除配套费同口径增长2.5%</t>
        </r>
      </text>
    </comment>
  </commentList>
</comments>
</file>

<file path=xl/sharedStrings.xml><?xml version="1.0" encoding="utf-8"?>
<sst xmlns="http://schemas.openxmlformats.org/spreadsheetml/2006/main" count="621" uniqueCount="263">
  <si>
    <t>单位：万元</t>
    <phoneticPr fontId="29" type="noConversion"/>
  </si>
  <si>
    <t>附件1：</t>
    <phoneticPr fontId="6" type="noConversion"/>
  </si>
  <si>
    <t>制表：财政局</t>
    <phoneticPr fontId="6" type="noConversion"/>
  </si>
  <si>
    <t>预算支出</t>
    <phoneticPr fontId="6" type="noConversion"/>
  </si>
  <si>
    <t>项目</t>
    <phoneticPr fontId="6" type="noConversion"/>
  </si>
  <si>
    <t>市专款</t>
    <phoneticPr fontId="6" type="noConversion"/>
  </si>
  <si>
    <t>附件2：</t>
    <phoneticPr fontId="6" type="noConversion"/>
  </si>
  <si>
    <t>预算收入</t>
    <phoneticPr fontId="6" type="noConversion"/>
  </si>
  <si>
    <t>预算收入</t>
    <phoneticPr fontId="6" type="noConversion"/>
  </si>
  <si>
    <t>制表：财政局</t>
    <phoneticPr fontId="6" type="noConversion"/>
  </si>
  <si>
    <t>单位：万元</t>
    <phoneticPr fontId="6" type="noConversion"/>
  </si>
  <si>
    <t>预算收入</t>
    <phoneticPr fontId="6" type="noConversion"/>
  </si>
  <si>
    <t>预算支出</t>
    <phoneticPr fontId="6" type="noConversion"/>
  </si>
  <si>
    <t>预算收入</t>
    <phoneticPr fontId="6" type="noConversion"/>
  </si>
  <si>
    <t>预算支出</t>
    <phoneticPr fontId="6" type="noConversion"/>
  </si>
  <si>
    <t>比上年±%</t>
    <phoneticPr fontId="6" type="noConversion"/>
  </si>
  <si>
    <t>比上年   ±%</t>
    <phoneticPr fontId="6" type="noConversion"/>
  </si>
  <si>
    <t>101 税收收入</t>
  </si>
  <si>
    <t xml:space="preserve">   10101 增值税</t>
  </si>
  <si>
    <t xml:space="preserve">   10103 营业税</t>
  </si>
  <si>
    <t xml:space="preserve">   10104 企业所得税</t>
  </si>
  <si>
    <t xml:space="preserve">   10106 个人所得税</t>
  </si>
  <si>
    <t xml:space="preserve">   10107 资源税</t>
  </si>
  <si>
    <t xml:space="preserve">   10109 城市维护建设税</t>
  </si>
  <si>
    <t xml:space="preserve">   10110 房产税</t>
  </si>
  <si>
    <t xml:space="preserve">   10111 印花税</t>
  </si>
  <si>
    <t xml:space="preserve">   10112 城镇土地使用税</t>
  </si>
  <si>
    <t xml:space="preserve">   10113 土地增值税</t>
  </si>
  <si>
    <t xml:space="preserve">   10118 耕地占用税</t>
  </si>
  <si>
    <t xml:space="preserve">   10119 契税</t>
  </si>
  <si>
    <t>103 非税收入</t>
  </si>
  <si>
    <t xml:space="preserve">   10302 专项收入</t>
  </si>
  <si>
    <t xml:space="preserve">   10304 行政事业性收费</t>
  </si>
  <si>
    <t xml:space="preserve">   10305 罚没收入</t>
  </si>
  <si>
    <t xml:space="preserve">   10307 国有资产有偿使用收入</t>
  </si>
  <si>
    <t xml:space="preserve">   10399 其他收入</t>
  </si>
  <si>
    <t>　　  返还性收入</t>
  </si>
  <si>
    <t>　　  一般性转移支付收入</t>
  </si>
  <si>
    <t>　　  专项转移支付收入</t>
  </si>
  <si>
    <t xml:space="preserve">    其中：区本级</t>
  </si>
  <si>
    <t xml:space="preserve">          街镇级</t>
    <phoneticPr fontId="33" type="noConversion"/>
  </si>
  <si>
    <t>201 一般公共服务</t>
  </si>
  <si>
    <t>203 国防</t>
  </si>
  <si>
    <t>204 公共安全</t>
  </si>
  <si>
    <t>205 教育</t>
  </si>
  <si>
    <t>206 科学技术</t>
  </si>
  <si>
    <t>207 文化体育与传媒</t>
  </si>
  <si>
    <t>208 社会保障和就业</t>
  </si>
  <si>
    <t>211 节能环保</t>
  </si>
  <si>
    <t>214 交通运输</t>
  </si>
  <si>
    <t>216 商业服务业等</t>
  </si>
  <si>
    <t xml:space="preserve">      体制上解</t>
  </si>
  <si>
    <t xml:space="preserve">      专项上解</t>
  </si>
  <si>
    <r>
      <t xml:space="preserve">      其中：</t>
    </r>
    <r>
      <rPr>
        <sz val="10"/>
        <rFont val="宋体"/>
        <family val="3"/>
        <charset val="134"/>
      </rPr>
      <t>营改增</t>
    </r>
    <phoneticPr fontId="33" type="noConversion"/>
  </si>
  <si>
    <t>为调整   预算%</t>
    <phoneticPr fontId="6" type="noConversion"/>
  </si>
  <si>
    <t>为调整  预算%</t>
    <phoneticPr fontId="6" type="noConversion"/>
  </si>
  <si>
    <t xml:space="preserve">   1030135 育林基金</t>
  </si>
  <si>
    <t>　 1030136 森林植被恢复费</t>
  </si>
  <si>
    <t xml:space="preserve">   1030142 残疾人保障金</t>
  </si>
  <si>
    <t xml:space="preserve">   1030144 城市公用事业附加</t>
  </si>
  <si>
    <t xml:space="preserve">   1030146 国有土地收益基金</t>
  </si>
  <si>
    <t xml:space="preserve">   1030147 农业土开发资金</t>
  </si>
  <si>
    <t xml:space="preserve">   1030148 国有土地使用权出让</t>
  </si>
  <si>
    <t>　　  专项补助</t>
  </si>
  <si>
    <t>　　  结算补助</t>
  </si>
  <si>
    <t xml:space="preserve">          街镇级</t>
    <phoneticPr fontId="6" type="noConversion"/>
  </si>
  <si>
    <t>收  入  合  计</t>
    <phoneticPr fontId="6" type="noConversion"/>
  </si>
  <si>
    <t>收  入  总  计</t>
    <phoneticPr fontId="6" type="noConversion"/>
  </si>
  <si>
    <t>收  入  合  计</t>
    <phoneticPr fontId="33" type="noConversion"/>
  </si>
  <si>
    <t>收  入  总  计</t>
    <phoneticPr fontId="33" type="noConversion"/>
  </si>
  <si>
    <t>支  出  合  计</t>
    <phoneticPr fontId="33" type="noConversion"/>
  </si>
  <si>
    <t>支  出  总  计</t>
    <phoneticPr fontId="33" type="noConversion"/>
  </si>
  <si>
    <t>229 其他支出</t>
  </si>
  <si>
    <t>支  出  合  计</t>
    <phoneticPr fontId="6" type="noConversion"/>
  </si>
  <si>
    <t>支  出  总  计</t>
    <phoneticPr fontId="6" type="noConversion"/>
  </si>
  <si>
    <t>220 国土海洋气象等</t>
    <phoneticPr fontId="6" type="noConversion"/>
  </si>
  <si>
    <t>221 住房保障</t>
    <phoneticPr fontId="33" type="noConversion"/>
  </si>
  <si>
    <t>221 住房保障</t>
    <phoneticPr fontId="6" type="noConversion"/>
  </si>
  <si>
    <t>222 粮油物资储备</t>
    <phoneticPr fontId="6" type="noConversion"/>
  </si>
  <si>
    <t>212 城乡社区</t>
    <phoneticPr fontId="6" type="noConversion"/>
  </si>
  <si>
    <t>213 农林水</t>
    <phoneticPr fontId="6" type="noConversion"/>
  </si>
  <si>
    <t>210 医疗卫生与计划生育</t>
    <phoneticPr fontId="6" type="noConversion"/>
  </si>
  <si>
    <t>215 资源勘探信息等</t>
    <phoneticPr fontId="6" type="noConversion"/>
  </si>
  <si>
    <t>217 金融</t>
    <phoneticPr fontId="6" type="noConversion"/>
  </si>
  <si>
    <r>
      <t>2</t>
    </r>
    <r>
      <rPr>
        <sz val="10"/>
        <rFont val="宋体"/>
        <family val="3"/>
        <charset val="134"/>
      </rPr>
      <t>08</t>
    </r>
    <r>
      <rPr>
        <sz val="10"/>
        <rFont val="宋体"/>
        <family val="3"/>
        <charset val="134"/>
      </rPr>
      <t xml:space="preserve"> 社会保障和就业</t>
    </r>
    <phoneticPr fontId="6" type="noConversion"/>
  </si>
  <si>
    <t>其中：区本级收入</t>
    <phoneticPr fontId="33" type="noConversion"/>
  </si>
  <si>
    <t>其中：区本级支出</t>
    <phoneticPr fontId="33" type="noConversion"/>
  </si>
  <si>
    <t>其中：区本级收入</t>
    <phoneticPr fontId="6" type="noConversion"/>
  </si>
  <si>
    <t xml:space="preserve">      街镇级收入</t>
    <phoneticPr fontId="6" type="noConversion"/>
  </si>
  <si>
    <t xml:space="preserve">      街镇级支出</t>
    <phoneticPr fontId="33" type="noConversion"/>
  </si>
  <si>
    <t xml:space="preserve">      街镇级收入</t>
    <phoneticPr fontId="33" type="noConversion"/>
  </si>
  <si>
    <t>229 其他支出</t>
    <phoneticPr fontId="33" type="noConversion"/>
  </si>
  <si>
    <r>
      <t xml:space="preserve">227 </t>
    </r>
    <r>
      <rPr>
        <sz val="10"/>
        <rFont val="宋体"/>
        <family val="3"/>
        <charset val="134"/>
      </rPr>
      <t>预备费</t>
    </r>
    <phoneticPr fontId="33" type="noConversion"/>
  </si>
  <si>
    <t xml:space="preserve">  10101 增值税</t>
    <phoneticPr fontId="33" type="noConversion"/>
  </si>
  <si>
    <r>
      <t xml:space="preserve">    其中：</t>
    </r>
    <r>
      <rPr>
        <sz val="10"/>
        <rFont val="宋体"/>
        <family val="3"/>
        <charset val="134"/>
      </rPr>
      <t>营改增</t>
    </r>
    <phoneticPr fontId="33" type="noConversion"/>
  </si>
  <si>
    <t xml:space="preserve">  10103 营业税</t>
    <phoneticPr fontId="33" type="noConversion"/>
  </si>
  <si>
    <t xml:space="preserve">  10104 企业所得税</t>
    <phoneticPr fontId="33" type="noConversion"/>
  </si>
  <si>
    <t xml:space="preserve">  10106 个人所得税</t>
    <phoneticPr fontId="33" type="noConversion"/>
  </si>
  <si>
    <t xml:space="preserve">  10107 资源税</t>
    <phoneticPr fontId="33" type="noConversion"/>
  </si>
  <si>
    <t xml:space="preserve">  10109 城市维护建设税</t>
    <phoneticPr fontId="33" type="noConversion"/>
  </si>
  <si>
    <t xml:space="preserve">  10110 房产税</t>
    <phoneticPr fontId="33" type="noConversion"/>
  </si>
  <si>
    <t xml:space="preserve">  10111 印花税</t>
    <phoneticPr fontId="33" type="noConversion"/>
  </si>
  <si>
    <t xml:space="preserve">  10112 城镇土地使用税</t>
    <phoneticPr fontId="33" type="noConversion"/>
  </si>
  <si>
    <t xml:space="preserve">  10113 土地增值税</t>
    <phoneticPr fontId="33" type="noConversion"/>
  </si>
  <si>
    <t xml:space="preserve">  10118 耕地占用税</t>
    <phoneticPr fontId="33" type="noConversion"/>
  </si>
  <si>
    <t xml:space="preserve">  10119 契税</t>
    <phoneticPr fontId="33" type="noConversion"/>
  </si>
  <si>
    <t xml:space="preserve">  10302 专项收入</t>
    <phoneticPr fontId="33" type="noConversion"/>
  </si>
  <si>
    <t xml:space="preserve">  10304 行政事业性收费</t>
    <phoneticPr fontId="33" type="noConversion"/>
  </si>
  <si>
    <t xml:space="preserve">  10305 罚没收入</t>
    <phoneticPr fontId="33" type="noConversion"/>
  </si>
  <si>
    <t xml:space="preserve">  10307 国有资产有偿使用收入</t>
    <phoneticPr fontId="33" type="noConversion"/>
  </si>
  <si>
    <t xml:space="preserve">  10399 其他收入</t>
    <phoneticPr fontId="33" type="noConversion"/>
  </si>
  <si>
    <t>一、上级补助收入</t>
    <phoneticPr fontId="33" type="noConversion"/>
  </si>
  <si>
    <t>一、上解上级支出</t>
    <phoneticPr fontId="33" type="noConversion"/>
  </si>
  <si>
    <t>一、上级补助收入</t>
    <phoneticPr fontId="6" type="noConversion"/>
  </si>
  <si>
    <t>一、上解上级支出</t>
    <phoneticPr fontId="6" type="noConversion"/>
  </si>
  <si>
    <t>支  出  总  计</t>
    <phoneticPr fontId="33" type="noConversion"/>
  </si>
  <si>
    <t>212 城乡社区</t>
    <phoneticPr fontId="33" type="noConversion"/>
  </si>
  <si>
    <t>213 农林水</t>
    <phoneticPr fontId="33" type="noConversion"/>
  </si>
  <si>
    <t>217 金融</t>
    <phoneticPr fontId="33" type="noConversion"/>
  </si>
  <si>
    <t>区本级</t>
    <phoneticPr fontId="6" type="noConversion"/>
  </si>
  <si>
    <t>街镇级</t>
    <phoneticPr fontId="6" type="noConversion"/>
  </si>
  <si>
    <t>215 资源勘探信息等</t>
    <phoneticPr fontId="33" type="noConversion"/>
  </si>
  <si>
    <t>三、上年结转结余</t>
    <phoneticPr fontId="33" type="noConversion"/>
  </si>
  <si>
    <t>三、上年结转结余</t>
    <phoneticPr fontId="6" type="noConversion"/>
  </si>
  <si>
    <t>二、街镇上解收入</t>
    <phoneticPr fontId="33" type="noConversion"/>
  </si>
  <si>
    <t>四、上年结转结余</t>
    <phoneticPr fontId="33" type="noConversion"/>
  </si>
  <si>
    <t>二、补助街镇支出</t>
    <phoneticPr fontId="33" type="noConversion"/>
  </si>
  <si>
    <t>二、街镇上解收入</t>
    <phoneticPr fontId="6" type="noConversion"/>
  </si>
  <si>
    <t>二、补助街镇支出</t>
    <phoneticPr fontId="6" type="noConversion"/>
  </si>
  <si>
    <t>四、上年结转结余</t>
    <phoneticPr fontId="6" type="noConversion"/>
  </si>
  <si>
    <t>附件6：</t>
    <phoneticPr fontId="6" type="noConversion"/>
  </si>
  <si>
    <t>2014年　　　决算</t>
    <phoneticPr fontId="6" type="noConversion"/>
  </si>
  <si>
    <t>2014年   决算</t>
    <phoneticPr fontId="6" type="noConversion"/>
  </si>
  <si>
    <t>2015年   调整预算</t>
    <phoneticPr fontId="6" type="noConversion"/>
  </si>
  <si>
    <t>2015年  执行</t>
    <phoneticPr fontId="6" type="noConversion"/>
  </si>
  <si>
    <t>四、调入资金</t>
    <phoneticPr fontId="51" type="noConversion"/>
  </si>
  <si>
    <r>
      <rPr>
        <sz val="18"/>
        <rFont val="Times New Roman"/>
        <family val="1"/>
      </rPr>
      <t>2015</t>
    </r>
    <r>
      <rPr>
        <sz val="18"/>
        <rFont val="方正小标宋_GBK"/>
        <family val="4"/>
        <charset val="134"/>
      </rPr>
      <t>年全区政府性基金预算收支执行表（表二）</t>
    </r>
    <phoneticPr fontId="6" type="noConversion"/>
  </si>
  <si>
    <t>三、调出资金</t>
    <phoneticPr fontId="6" type="noConversion"/>
  </si>
  <si>
    <t>2015年  执行</t>
    <phoneticPr fontId="33" type="noConversion"/>
  </si>
  <si>
    <t>三、债务转贷收入</t>
    <phoneticPr fontId="47" type="noConversion"/>
  </si>
  <si>
    <t>三、债务还本支出</t>
    <phoneticPr fontId="47" type="noConversion"/>
  </si>
  <si>
    <t>四、调出资金</t>
    <phoneticPr fontId="6" type="noConversion"/>
  </si>
  <si>
    <t>2015年           执行</t>
    <phoneticPr fontId="6" type="noConversion"/>
  </si>
  <si>
    <t>2016年　　　        　预算草案</t>
    <phoneticPr fontId="6" type="noConversion"/>
  </si>
  <si>
    <t>2015年           年初预算</t>
    <phoneticPr fontId="6" type="noConversion"/>
  </si>
  <si>
    <t>2016年            预算草案</t>
    <phoneticPr fontId="6" type="noConversion"/>
  </si>
  <si>
    <t>2015年      执行</t>
    <phoneticPr fontId="6" type="noConversion"/>
  </si>
  <si>
    <t>2016年　　　  　预算草案</t>
    <phoneticPr fontId="6" type="noConversion"/>
  </si>
  <si>
    <t>2015年        年初预算</t>
    <phoneticPr fontId="6" type="noConversion"/>
  </si>
  <si>
    <t>2016年        预算草案</t>
    <phoneticPr fontId="6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</si>
  <si>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年　　　        　预算草案</t>
    </r>
    <phoneticPr fontId="6" type="noConversion"/>
  </si>
  <si>
    <r>
      <t>201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      </t>
    </r>
    <r>
      <rPr>
        <sz val="10"/>
        <rFont val="宋体"/>
        <family val="3"/>
        <charset val="134"/>
      </rPr>
      <t xml:space="preserve"> 年初预算</t>
    </r>
    <phoneticPr fontId="6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</si>
  <si>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       预算草案</t>
    </r>
    <phoneticPr fontId="6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</si>
  <si>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年　　　　预算草案</t>
    </r>
    <phoneticPr fontId="6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</si>
  <si>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预算草案</t>
    </r>
    <phoneticPr fontId="6" type="noConversion"/>
  </si>
  <si>
    <t>五、调入资金</t>
    <phoneticPr fontId="47" type="noConversion"/>
  </si>
  <si>
    <t>2016年预算草案</t>
    <phoneticPr fontId="6" type="noConversion"/>
  </si>
  <si>
    <t>2015年全区一般公共预算收支执行表（表一）</t>
    <phoneticPr fontId="6" type="noConversion"/>
  </si>
  <si>
    <t>二、债券转贷收入</t>
    <phoneticPr fontId="33" type="noConversion"/>
  </si>
  <si>
    <t>三、债券转贷收入</t>
    <phoneticPr fontId="33" type="noConversion"/>
  </si>
  <si>
    <r>
      <t>227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预备费</t>
    </r>
    <phoneticPr fontId="6" type="noConversion"/>
  </si>
  <si>
    <t>229 其他支出</t>
    <phoneticPr fontId="49" type="noConversion"/>
  </si>
  <si>
    <t>232 债务付息</t>
  </si>
  <si>
    <t>232 债务付息</t>
    <phoneticPr fontId="6" type="noConversion"/>
  </si>
  <si>
    <t>五、调入资金</t>
    <phoneticPr fontId="49" type="noConversion"/>
  </si>
  <si>
    <t>二、债券转贷收入</t>
    <phoneticPr fontId="6" type="noConversion"/>
  </si>
  <si>
    <r>
      <t>2015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 xml:space="preserve">    年初</t>
    </r>
    <r>
      <rPr>
        <sz val="10"/>
        <rFont val="宋体"/>
        <family val="3"/>
        <charset val="134"/>
      </rPr>
      <t>预算</t>
    </r>
    <phoneticPr fontId="6" type="noConversion"/>
  </si>
  <si>
    <t>四、当年结转结余</t>
  </si>
  <si>
    <t>四、当年结转结余</t>
    <phoneticPr fontId="33" type="noConversion"/>
  </si>
  <si>
    <t>三、债务还本支出</t>
    <phoneticPr fontId="33" type="noConversion"/>
  </si>
  <si>
    <t>五、当年结转结余</t>
    <phoneticPr fontId="6" type="noConversion"/>
  </si>
  <si>
    <t>2015年　　　　年初预算</t>
    <phoneticPr fontId="6" type="noConversion"/>
  </si>
  <si>
    <t>2015年　　　年初预算</t>
    <phoneticPr fontId="6" type="noConversion"/>
  </si>
  <si>
    <t>项目</t>
    <phoneticPr fontId="6" type="noConversion"/>
  </si>
  <si>
    <t>2014年　　　决算</t>
    <phoneticPr fontId="6" type="noConversion"/>
  </si>
  <si>
    <t>2015年　　　　年初预算</t>
    <phoneticPr fontId="6" type="noConversion"/>
  </si>
  <si>
    <t>2015年   调整预算</t>
    <phoneticPr fontId="6" type="noConversion"/>
  </si>
  <si>
    <t>2015年调整预算</t>
    <phoneticPr fontId="33" type="noConversion"/>
  </si>
  <si>
    <t>2015年  执行</t>
    <phoneticPr fontId="33" type="noConversion"/>
  </si>
  <si>
    <t>2015年执行</t>
    <phoneticPr fontId="33" type="noConversion"/>
  </si>
  <si>
    <t>为调整   预算%</t>
    <phoneticPr fontId="6" type="noConversion"/>
  </si>
  <si>
    <t>比上年±%</t>
    <phoneticPr fontId="6" type="noConversion"/>
  </si>
  <si>
    <t>2014年   决算</t>
    <phoneticPr fontId="6" type="noConversion"/>
  </si>
  <si>
    <t>2015年　　　年初预算</t>
    <phoneticPr fontId="6" type="noConversion"/>
  </si>
  <si>
    <t>2015年  执行</t>
    <phoneticPr fontId="6" type="noConversion"/>
  </si>
  <si>
    <t>比上年   ±%</t>
    <phoneticPr fontId="6" type="noConversion"/>
  </si>
  <si>
    <t>区本级</t>
    <phoneticPr fontId="33" type="noConversion"/>
  </si>
  <si>
    <t>街镇级</t>
    <phoneticPr fontId="33" type="noConversion"/>
  </si>
  <si>
    <t>市专款</t>
    <phoneticPr fontId="6" type="noConversion"/>
  </si>
  <si>
    <t>市专款</t>
    <phoneticPr fontId="33" type="noConversion"/>
  </si>
  <si>
    <t>四、当年结转结余</t>
    <phoneticPr fontId="6" type="noConversion"/>
  </si>
  <si>
    <t>210 医疗卫生与计划生育</t>
    <phoneticPr fontId="33" type="noConversion"/>
  </si>
  <si>
    <t>220 国土海洋气象等</t>
    <phoneticPr fontId="33" type="noConversion"/>
  </si>
  <si>
    <t>222 粮油物资储备</t>
    <phoneticPr fontId="33" type="noConversion"/>
  </si>
  <si>
    <t>210 医疗卫生与计划生育</t>
    <phoneticPr fontId="47" type="noConversion"/>
  </si>
  <si>
    <t>220 国土海洋气象等</t>
    <phoneticPr fontId="47" type="noConversion"/>
  </si>
  <si>
    <t>222 粮油物资储备</t>
    <phoneticPr fontId="47" type="noConversion"/>
  </si>
  <si>
    <t>四、调入资金</t>
    <phoneticPr fontId="6" type="noConversion"/>
  </si>
  <si>
    <r>
      <t>227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预备费</t>
    </r>
    <phoneticPr fontId="6" type="noConversion"/>
  </si>
  <si>
    <r>
      <t>2</t>
    </r>
    <r>
      <rPr>
        <sz val="10"/>
        <rFont val="宋体"/>
        <family val="3"/>
        <charset val="134"/>
      </rPr>
      <t>29 其他支出</t>
    </r>
    <phoneticPr fontId="6" type="noConversion"/>
  </si>
  <si>
    <t xml:space="preserve">          街镇级</t>
  </si>
  <si>
    <t>三、调出资金</t>
  </si>
  <si>
    <t>2015年调整预算</t>
    <phoneticPr fontId="6" type="noConversion"/>
  </si>
  <si>
    <t>2015年执行</t>
    <phoneticPr fontId="6" type="noConversion"/>
  </si>
  <si>
    <r>
      <t>2015年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   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执行</t>
    </r>
    <phoneticPr fontId="6" type="noConversion"/>
  </si>
  <si>
    <r>
      <t>2015年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执行</t>
    </r>
    <phoneticPr fontId="6" type="noConversion"/>
  </si>
  <si>
    <t>制表：财政局</t>
    <phoneticPr fontId="56" type="noConversion"/>
  </si>
  <si>
    <t>单位：万元</t>
    <phoneticPr fontId="59" type="noConversion"/>
  </si>
  <si>
    <t>预算收入</t>
    <phoneticPr fontId="59" type="noConversion"/>
  </si>
  <si>
    <t>预算支出</t>
    <phoneticPr fontId="59" type="noConversion"/>
  </si>
  <si>
    <t>项目</t>
    <phoneticPr fontId="56" type="noConversion"/>
  </si>
  <si>
    <t>1030601 利润收入</t>
    <phoneticPr fontId="56" type="noConversion"/>
  </si>
  <si>
    <t>208 社会保障和就业</t>
    <phoneticPr fontId="56" type="noConversion"/>
  </si>
  <si>
    <t>1030602 股利、股息收入</t>
    <phoneticPr fontId="56" type="noConversion"/>
  </si>
  <si>
    <t>22301 解决历史遗留问题及改革成本</t>
    <phoneticPr fontId="59" type="noConversion"/>
  </si>
  <si>
    <t>1030603 产权转让收入</t>
    <phoneticPr fontId="56" type="noConversion"/>
  </si>
  <si>
    <t>22302 国有企业资本金注入</t>
    <phoneticPr fontId="59" type="noConversion"/>
  </si>
  <si>
    <t>1030604 清算收入</t>
    <phoneticPr fontId="56" type="noConversion"/>
  </si>
  <si>
    <t>22303 国有企业政策性补贴</t>
    <phoneticPr fontId="59" type="noConversion"/>
  </si>
  <si>
    <t>1030698 其他国有资本经营预算收入</t>
    <phoneticPr fontId="56" type="noConversion"/>
  </si>
  <si>
    <t>22304 金融国有资本经营预算支出</t>
    <phoneticPr fontId="59" type="noConversion"/>
  </si>
  <si>
    <t>22099 其他国有资本经营预算支出</t>
    <phoneticPr fontId="59" type="noConversion"/>
  </si>
  <si>
    <t>收 入 合 计</t>
    <phoneticPr fontId="59" type="noConversion"/>
  </si>
  <si>
    <t xml:space="preserve">   1030176 水土保持设施补偿费</t>
    <phoneticPr fontId="6" type="noConversion"/>
  </si>
  <si>
    <t xml:space="preserve">   1030176 水土保持设施补偿费</t>
    <phoneticPr fontId="6" type="noConversion"/>
  </si>
  <si>
    <t xml:space="preserve">   1030176 水土保持设施补偿费</t>
  </si>
  <si>
    <t>2015年全区国有资本经营预算收支执行表（表三）</t>
    <phoneticPr fontId="56" type="noConversion"/>
  </si>
  <si>
    <r>
      <t>2015</t>
    </r>
    <r>
      <rPr>
        <sz val="10"/>
        <rFont val="宋体"/>
        <family val="3"/>
        <charset val="134"/>
      </rPr>
      <t>年执行</t>
    </r>
    <phoneticPr fontId="56" type="noConversion"/>
  </si>
  <si>
    <r>
      <t>2</t>
    </r>
    <r>
      <rPr>
        <sz val="10"/>
        <rFont val="宋体"/>
        <family val="3"/>
        <charset val="134"/>
      </rPr>
      <t>015年执行</t>
    </r>
    <phoneticPr fontId="56" type="noConversion"/>
  </si>
  <si>
    <t>支 出 合 计</t>
    <phoneticPr fontId="6" type="noConversion"/>
  </si>
  <si>
    <t>收 入 总 计</t>
    <phoneticPr fontId="59" type="noConversion"/>
  </si>
  <si>
    <t>支 出 总 计</t>
    <phoneticPr fontId="6" type="noConversion"/>
  </si>
  <si>
    <t>一、调出资金</t>
    <phoneticPr fontId="59" type="noConversion"/>
  </si>
  <si>
    <t>二、上年结转结余</t>
    <phoneticPr fontId="6" type="noConversion"/>
  </si>
  <si>
    <t>二、当年结转结余</t>
    <phoneticPr fontId="6" type="noConversion"/>
  </si>
  <si>
    <t>说明：全区国有资本经营预算收支皆为区本级收支。</t>
    <phoneticPr fontId="6" type="noConversion"/>
  </si>
  <si>
    <t>2015年区本级一般公共预算收支执行表（表四）</t>
    <phoneticPr fontId="6" type="noConversion"/>
  </si>
  <si>
    <t>2015年区本级政府性基金预算收支执行表（表五）</t>
    <phoneticPr fontId="6" type="noConversion"/>
  </si>
  <si>
    <t>2016年全区一般公共预算收支草案表（表六）</t>
    <phoneticPr fontId="6" type="noConversion"/>
  </si>
  <si>
    <t>2016年全区政府性基金预算收支草案表（表七）</t>
    <phoneticPr fontId="6" type="noConversion"/>
  </si>
  <si>
    <r>
      <t>附件</t>
    </r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：</t>
    </r>
    <phoneticPr fontId="56" type="noConversion"/>
  </si>
  <si>
    <t>附件4：</t>
    <phoneticPr fontId="6" type="noConversion"/>
  </si>
  <si>
    <t>附件5：</t>
    <phoneticPr fontId="6" type="noConversion"/>
  </si>
  <si>
    <t>附件7：</t>
    <phoneticPr fontId="6" type="noConversion"/>
  </si>
  <si>
    <t>附件8：</t>
    <phoneticPr fontId="56" type="noConversion"/>
  </si>
  <si>
    <t>2016年全区国有资本经营预算收支草案表（表八）</t>
    <phoneticPr fontId="56" type="noConversion"/>
  </si>
  <si>
    <t>2015年       执行</t>
    <phoneticPr fontId="56" type="noConversion"/>
  </si>
  <si>
    <r>
      <t>2016年</t>
    </r>
    <r>
      <rPr>
        <sz val="10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预算草案</t>
    </r>
    <phoneticPr fontId="56" type="noConversion"/>
  </si>
  <si>
    <r>
      <t>2016年</t>
    </r>
    <r>
      <rPr>
        <sz val="10"/>
        <rFont val="宋体"/>
        <family val="3"/>
        <charset val="134"/>
      </rPr>
      <t xml:space="preserve">         </t>
    </r>
    <r>
      <rPr>
        <sz val="10"/>
        <rFont val="宋体"/>
        <family val="3"/>
        <charset val="134"/>
      </rPr>
      <t>预算草案</t>
    </r>
    <phoneticPr fontId="56" type="noConversion"/>
  </si>
  <si>
    <t>2015年        年初预算</t>
    <phoneticPr fontId="56" type="noConversion"/>
  </si>
  <si>
    <t>支 出 总 计</t>
    <phoneticPr fontId="56" type="noConversion"/>
  </si>
  <si>
    <t>附件9：</t>
    <phoneticPr fontId="6" type="noConversion"/>
  </si>
  <si>
    <t>2016年区本级一般公共预算收支草案表（表九）</t>
    <phoneticPr fontId="6" type="noConversion"/>
  </si>
  <si>
    <t>附件10：</t>
    <phoneticPr fontId="6" type="noConversion"/>
  </si>
  <si>
    <t>2016年区本级政府性基金预算收支草案表（表十）</t>
    <phoneticPr fontId="6" type="noConversion"/>
  </si>
  <si>
    <t>三、债务还本支出</t>
    <phoneticPr fontId="6" type="noConversion"/>
  </si>
  <si>
    <t>四、当年结转结余</t>
    <phoneticPr fontId="49" type="noConversion"/>
  </si>
  <si>
    <t>二、债务还本支出</t>
    <phoneticPr fontId="33" type="noConversion"/>
  </si>
  <si>
    <t>二、债务还本支出</t>
    <phoneticPr fontId="51" type="noConversion"/>
  </si>
  <si>
    <t>二、债务还本支出</t>
    <phoneticPr fontId="6" type="noConversion"/>
  </si>
  <si>
    <t>三、当年结转结余</t>
    <phoneticPr fontId="6" type="noConversion"/>
  </si>
  <si>
    <t>二、债券还本支出</t>
    <phoneticPr fontId="6" type="noConversion"/>
  </si>
  <si>
    <r>
      <t>22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99 其他国有资本经营预算支出</t>
    </r>
    <phoneticPr fontId="59" type="noConversion"/>
  </si>
</sst>
</file>

<file path=xl/styles.xml><?xml version="1.0" encoding="utf-8"?>
<styleSheet xmlns="http://schemas.openxmlformats.org/spreadsheetml/2006/main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.0_ "/>
    <numFmt numFmtId="181" formatCode="#,##0_ "/>
    <numFmt numFmtId="182" formatCode="0.0"/>
    <numFmt numFmtId="183" formatCode="#,##0.00_ "/>
    <numFmt numFmtId="184" formatCode="0.0_ "/>
    <numFmt numFmtId="185" formatCode="0.0_);[Red]\(0.0\)"/>
  </numFmts>
  <fonts count="60">
    <font>
      <sz val="12"/>
      <name val="宋体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2"/>
      <name val="宋体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name val="方正小标宋_GBK"/>
      <family val="4"/>
      <charset val="134"/>
    </font>
    <font>
      <sz val="18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name val="方正黑体_GBK"/>
      <family val="4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37" fontId="2" fillId="0" borderId="0"/>
    <xf numFmtId="0" fontId="3" fillId="0" borderId="0"/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/>
    <xf numFmtId="0" fontId="4" fillId="0" borderId="0"/>
    <xf numFmtId="0" fontId="4" fillId="0" borderId="0"/>
    <xf numFmtId="0" fontId="16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" fillId="0" borderId="0"/>
    <xf numFmtId="177" fontId="4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5" fillId="0" borderId="0"/>
    <xf numFmtId="0" fontId="1" fillId="0" borderId="0"/>
    <xf numFmtId="0" fontId="9" fillId="23" borderId="9" applyNumberFormat="0" applyFont="0" applyAlignment="0" applyProtection="0">
      <alignment vertical="center"/>
    </xf>
  </cellStyleXfs>
  <cellXfs count="273">
    <xf numFmtId="0" fontId="0" fillId="0" borderId="0" xfId="0"/>
    <xf numFmtId="0" fontId="28" fillId="0" borderId="0" xfId="31" applyFont="1"/>
    <xf numFmtId="0" fontId="27" fillId="0" borderId="0" xfId="31" applyFill="1"/>
    <xf numFmtId="0" fontId="27" fillId="0" borderId="0" xfId="31"/>
    <xf numFmtId="0" fontId="8" fillId="0" borderId="0" xfId="31" applyFont="1"/>
    <xf numFmtId="0" fontId="26" fillId="0" borderId="0" xfId="31" applyFont="1" applyAlignment="1">
      <alignment horizontal="right"/>
    </xf>
    <xf numFmtId="181" fontId="27" fillId="0" borderId="0" xfId="31" applyNumberFormat="1"/>
    <xf numFmtId="0" fontId="4" fillId="0" borderId="0" xfId="32"/>
    <xf numFmtId="0" fontId="7" fillId="0" borderId="0" xfId="32" applyFont="1"/>
    <xf numFmtId="181" fontId="4" fillId="0" borderId="0" xfId="32" applyNumberFormat="1"/>
    <xf numFmtId="0" fontId="7" fillId="0" borderId="0" xfId="31" applyFont="1"/>
    <xf numFmtId="49" fontId="7" fillId="0" borderId="0" xfId="31" applyNumberFormat="1" applyFont="1" applyFill="1" applyBorder="1" applyAlignment="1"/>
    <xf numFmtId="0" fontId="7" fillId="0" borderId="0" xfId="31" applyFont="1" applyAlignment="1">
      <alignment horizontal="right"/>
    </xf>
    <xf numFmtId="0" fontId="7" fillId="0" borderId="11" xfId="32" applyFont="1" applyBorder="1" applyAlignment="1">
      <alignment vertical="center"/>
    </xf>
    <xf numFmtId="181" fontId="7" fillId="0" borderId="10" xfId="32" applyNumberFormat="1" applyFont="1" applyFill="1" applyBorder="1" applyAlignment="1">
      <alignment vertical="center"/>
    </xf>
    <xf numFmtId="180" fontId="7" fillId="0" borderId="10" xfId="32" applyNumberFormat="1" applyFont="1" applyBorder="1" applyAlignment="1">
      <alignment vertical="center"/>
    </xf>
    <xf numFmtId="0" fontId="7" fillId="0" borderId="10" xfId="32" applyFont="1" applyBorder="1" applyAlignment="1">
      <alignment vertical="center"/>
    </xf>
    <xf numFmtId="181" fontId="7" fillId="0" borderId="10" xfId="32" applyNumberFormat="1" applyFont="1" applyBorder="1" applyAlignment="1">
      <alignment vertical="center"/>
    </xf>
    <xf numFmtId="184" fontId="7" fillId="0" borderId="10" xfId="32" applyNumberFormat="1" applyFont="1" applyBorder="1" applyAlignment="1">
      <alignment vertical="center"/>
    </xf>
    <xf numFmtId="184" fontId="7" fillId="0" borderId="12" xfId="32" applyNumberFormat="1" applyFont="1" applyBorder="1" applyAlignment="1">
      <alignment vertical="center"/>
    </xf>
    <xf numFmtId="181" fontId="7" fillId="24" borderId="10" xfId="31" applyNumberFormat="1" applyFont="1" applyFill="1" applyBorder="1" applyAlignment="1">
      <alignment vertical="center"/>
    </xf>
    <xf numFmtId="0" fontId="7" fillId="0" borderId="10" xfId="33" applyFont="1" applyBorder="1" applyAlignment="1">
      <alignment vertical="center"/>
    </xf>
    <xf numFmtId="0" fontId="7" fillId="0" borderId="11" xfId="31" applyFont="1" applyBorder="1" applyAlignment="1">
      <alignment vertical="center"/>
    </xf>
    <xf numFmtId="0" fontId="7" fillId="0" borderId="10" xfId="33" applyFont="1" applyFill="1" applyBorder="1" applyAlignment="1">
      <alignment vertical="center"/>
    </xf>
    <xf numFmtId="181" fontId="7" fillId="0" borderId="10" xfId="31" applyNumberFormat="1" applyFont="1" applyFill="1" applyBorder="1" applyAlignment="1">
      <alignment vertical="center"/>
    </xf>
    <xf numFmtId="181" fontId="7" fillId="0" borderId="10" xfId="31" applyNumberFormat="1" applyFont="1" applyBorder="1" applyAlignment="1">
      <alignment vertical="center"/>
    </xf>
    <xf numFmtId="0" fontId="7" fillId="0" borderId="11" xfId="32" applyFont="1" applyBorder="1" applyAlignment="1">
      <alignment horizontal="left" vertical="center"/>
    </xf>
    <xf numFmtId="180" fontId="7" fillId="0" borderId="10" xfId="31" applyNumberFormat="1" applyFont="1" applyBorder="1" applyAlignment="1">
      <alignment vertical="center"/>
    </xf>
    <xf numFmtId="181" fontId="7" fillId="0" borderId="12" xfId="31" applyNumberFormat="1" applyFont="1" applyBorder="1" applyAlignment="1">
      <alignment vertical="center"/>
    </xf>
    <xf numFmtId="182" fontId="27" fillId="0" borderId="0" xfId="31" applyNumberFormat="1"/>
    <xf numFmtId="180" fontId="7" fillId="0" borderId="12" xfId="31" applyNumberFormat="1" applyFont="1" applyBorder="1" applyAlignment="1">
      <alignment vertical="center"/>
    </xf>
    <xf numFmtId="181" fontId="52" fillId="25" borderId="10" xfId="31" applyNumberFormat="1" applyFont="1" applyFill="1" applyBorder="1" applyAlignment="1">
      <alignment vertical="center"/>
    </xf>
    <xf numFmtId="181" fontId="7" fillId="25" borderId="10" xfId="31" applyNumberFormat="1" applyFont="1" applyFill="1" applyBorder="1" applyAlignment="1">
      <alignment vertical="center"/>
    </xf>
    <xf numFmtId="181" fontId="34" fillId="0" borderId="10" xfId="32" applyNumberFormat="1" applyFont="1" applyBorder="1" applyAlignment="1">
      <alignment vertical="center"/>
    </xf>
    <xf numFmtId="183" fontId="7" fillId="0" borderId="12" xfId="31" applyNumberFormat="1" applyFont="1" applyBorder="1" applyAlignment="1">
      <alignment vertical="center"/>
    </xf>
    <xf numFmtId="0" fontId="37" fillId="0" borderId="11" xfId="32" applyFont="1" applyBorder="1" applyAlignment="1">
      <alignment horizontal="center" vertical="center"/>
    </xf>
    <xf numFmtId="0" fontId="38" fillId="0" borderId="11" xfId="32" applyFont="1" applyBorder="1" applyAlignment="1">
      <alignment vertical="center"/>
    </xf>
    <xf numFmtId="0" fontId="38" fillId="0" borderId="11" xfId="32" applyFont="1" applyFill="1" applyBorder="1" applyAlignment="1">
      <alignment vertical="center"/>
    </xf>
    <xf numFmtId="0" fontId="38" fillId="0" borderId="10" xfId="33" applyFont="1" applyFill="1" applyBorder="1" applyAlignment="1" applyProtection="1">
      <alignment vertical="center"/>
      <protection locked="0"/>
    </xf>
    <xf numFmtId="0" fontId="38" fillId="0" borderId="10" xfId="33" applyFont="1" applyFill="1" applyBorder="1" applyAlignment="1">
      <alignment vertical="center"/>
    </xf>
    <xf numFmtId="0" fontId="37" fillId="0" borderId="10" xfId="32" applyFont="1" applyBorder="1" applyAlignment="1">
      <alignment horizontal="center" vertical="center"/>
    </xf>
    <xf numFmtId="0" fontId="37" fillId="0" borderId="14" xfId="32" applyFont="1" applyBorder="1" applyAlignment="1">
      <alignment horizontal="center" vertical="center"/>
    </xf>
    <xf numFmtId="0" fontId="37" fillId="0" borderId="15" xfId="32" applyFont="1" applyBorder="1" applyAlignment="1">
      <alignment horizontal="center" vertical="center"/>
    </xf>
    <xf numFmtId="0" fontId="38" fillId="0" borderId="10" xfId="33" applyFont="1" applyBorder="1" applyAlignment="1">
      <alignment vertical="center"/>
    </xf>
    <xf numFmtId="0" fontId="27" fillId="0" borderId="10" xfId="31" applyFill="1" applyBorder="1"/>
    <xf numFmtId="0" fontId="39" fillId="0" borderId="10" xfId="33" applyFont="1" applyFill="1" applyBorder="1" applyAlignment="1">
      <alignment vertical="center"/>
    </xf>
    <xf numFmtId="0" fontId="7" fillId="0" borderId="11" xfId="32" applyFont="1" applyFill="1" applyBorder="1" applyAlignment="1">
      <alignment vertical="center"/>
    </xf>
    <xf numFmtId="181" fontId="40" fillId="0" borderId="10" xfId="32" applyNumberFormat="1" applyFont="1" applyFill="1" applyBorder="1" applyAlignment="1">
      <alignment vertical="center"/>
    </xf>
    <xf numFmtId="180" fontId="40" fillId="0" borderId="10" xfId="32" applyNumberFormat="1" applyFont="1" applyBorder="1" applyAlignment="1">
      <alignment vertical="center"/>
    </xf>
    <xf numFmtId="181" fontId="40" fillId="0" borderId="10" xfId="32" applyNumberFormat="1" applyFont="1" applyBorder="1" applyAlignment="1">
      <alignment vertical="center"/>
    </xf>
    <xf numFmtId="184" fontId="40" fillId="0" borderId="10" xfId="32" applyNumberFormat="1" applyFont="1" applyBorder="1" applyAlignment="1">
      <alignment vertical="center"/>
    </xf>
    <xf numFmtId="184" fontId="40" fillId="0" borderId="12" xfId="32" applyNumberFormat="1" applyFont="1" applyBorder="1" applyAlignment="1">
      <alignment vertical="center"/>
    </xf>
    <xf numFmtId="181" fontId="40" fillId="0" borderId="15" xfId="32" applyNumberFormat="1" applyFont="1" applyFill="1" applyBorder="1" applyAlignment="1">
      <alignment vertical="center"/>
    </xf>
    <xf numFmtId="180" fontId="40" fillId="0" borderId="15" xfId="32" applyNumberFormat="1" applyFont="1" applyBorder="1" applyAlignment="1">
      <alignment vertical="center"/>
    </xf>
    <xf numFmtId="181" fontId="40" fillId="0" borderId="15" xfId="32" applyNumberFormat="1" applyFont="1" applyBorder="1" applyAlignment="1">
      <alignment vertical="center"/>
    </xf>
    <xf numFmtId="184" fontId="40" fillId="0" borderId="15" xfId="32" applyNumberFormat="1" applyFont="1" applyBorder="1" applyAlignment="1">
      <alignment vertical="center"/>
    </xf>
    <xf numFmtId="184" fontId="40" fillId="0" borderId="16" xfId="32" applyNumberFormat="1" applyFont="1" applyBorder="1" applyAlignment="1">
      <alignment vertical="center"/>
    </xf>
    <xf numFmtId="181" fontId="40" fillId="24" borderId="10" xfId="31" applyNumberFormat="1" applyFont="1" applyFill="1" applyBorder="1" applyAlignment="1">
      <alignment vertical="center"/>
    </xf>
    <xf numFmtId="180" fontId="40" fillId="0" borderId="10" xfId="31" applyNumberFormat="1" applyFont="1" applyBorder="1" applyAlignment="1">
      <alignment vertical="center"/>
    </xf>
    <xf numFmtId="180" fontId="40" fillId="0" borderId="12" xfId="31" applyNumberFormat="1" applyFont="1" applyBorder="1" applyAlignment="1">
      <alignment vertical="center"/>
    </xf>
    <xf numFmtId="181" fontId="40" fillId="24" borderId="15" xfId="31" applyNumberFormat="1" applyFont="1" applyFill="1" applyBorder="1" applyAlignment="1">
      <alignment vertical="center"/>
    </xf>
    <xf numFmtId="180" fontId="40" fillId="0" borderId="16" xfId="31" applyNumberFormat="1" applyFont="1" applyBorder="1" applyAlignment="1">
      <alignment vertical="center"/>
    </xf>
    <xf numFmtId="181" fontId="40" fillId="0" borderId="10" xfId="31" applyNumberFormat="1" applyFont="1" applyBorder="1" applyAlignment="1">
      <alignment vertical="center"/>
    </xf>
    <xf numFmtId="0" fontId="43" fillId="0" borderId="10" xfId="33" applyFont="1" applyBorder="1" applyAlignment="1">
      <alignment vertical="center"/>
    </xf>
    <xf numFmtId="181" fontId="45" fillId="0" borderId="15" xfId="31" applyNumberFormat="1" applyFont="1" applyBorder="1" applyAlignment="1">
      <alignment vertical="center"/>
    </xf>
    <xf numFmtId="181" fontId="44" fillId="0" borderId="10" xfId="32" applyNumberFormat="1" applyFont="1" applyFill="1" applyBorder="1" applyAlignment="1">
      <alignment vertical="center"/>
    </xf>
    <xf numFmtId="0" fontId="46" fillId="0" borderId="11" xfId="32" applyFont="1" applyBorder="1" applyAlignment="1">
      <alignment horizontal="left" vertical="center"/>
    </xf>
    <xf numFmtId="0" fontId="46" fillId="0" borderId="11" xfId="32" applyFont="1" applyBorder="1" applyAlignment="1">
      <alignment vertical="center"/>
    </xf>
    <xf numFmtId="0" fontId="46" fillId="0" borderId="10" xfId="32" applyFont="1" applyBorder="1" applyAlignment="1">
      <alignment vertical="center"/>
    </xf>
    <xf numFmtId="180" fontId="40" fillId="24" borderId="15" xfId="31" applyNumberFormat="1" applyFont="1" applyFill="1" applyBorder="1" applyAlignment="1">
      <alignment vertical="center"/>
    </xf>
    <xf numFmtId="181" fontId="40" fillId="0" borderId="10" xfId="32" applyNumberFormat="1" applyFont="1" applyFill="1" applyBorder="1" applyAlignment="1">
      <alignment horizontal="right" vertical="center"/>
    </xf>
    <xf numFmtId="0" fontId="46" fillId="0" borderId="10" xfId="32" applyFont="1" applyBorder="1" applyAlignment="1">
      <alignment horizontal="left" vertical="center"/>
    </xf>
    <xf numFmtId="180" fontId="48" fillId="0" borderId="10" xfId="31" applyNumberFormat="1" applyFont="1" applyBorder="1" applyAlignment="1">
      <alignment vertical="center"/>
    </xf>
    <xf numFmtId="0" fontId="48" fillId="0" borderId="10" xfId="31" applyFont="1" applyBorder="1" applyAlignment="1">
      <alignment vertical="center"/>
    </xf>
    <xf numFmtId="184" fontId="48" fillId="0" borderId="10" xfId="31" applyNumberFormat="1" applyFont="1" applyBorder="1" applyAlignment="1">
      <alignment vertical="center"/>
    </xf>
    <xf numFmtId="180" fontId="45" fillId="0" borderId="15" xfId="31" applyNumberFormat="1" applyFont="1" applyBorder="1" applyAlignment="1">
      <alignment vertical="center"/>
    </xf>
    <xf numFmtId="180" fontId="45" fillId="0" borderId="16" xfId="31" applyNumberFormat="1" applyFont="1" applyBorder="1" applyAlignment="1">
      <alignment vertical="center"/>
    </xf>
    <xf numFmtId="184" fontId="7" fillId="0" borderId="10" xfId="32" applyNumberFormat="1" applyFont="1" applyFill="1" applyBorder="1" applyAlignment="1">
      <alignment vertical="center"/>
    </xf>
    <xf numFmtId="184" fontId="7" fillId="0" borderId="12" xfId="32" applyNumberFormat="1" applyFont="1" applyFill="1" applyBorder="1" applyAlignment="1">
      <alignment vertical="center"/>
    </xf>
    <xf numFmtId="0" fontId="4" fillId="0" borderId="0" xfId="32" applyFill="1"/>
    <xf numFmtId="0" fontId="43" fillId="0" borderId="10" xfId="33" applyFont="1" applyFill="1" applyBorder="1" applyAlignment="1">
      <alignment vertical="center"/>
    </xf>
    <xf numFmtId="0" fontId="7" fillId="0" borderId="10" xfId="32" applyFont="1" applyFill="1" applyBorder="1" applyAlignment="1">
      <alignment vertical="center"/>
    </xf>
    <xf numFmtId="181" fontId="30" fillId="0" borderId="10" xfId="32" applyNumberFormat="1" applyFont="1" applyFill="1" applyBorder="1" applyAlignment="1">
      <alignment vertical="center"/>
    </xf>
    <xf numFmtId="181" fontId="50" fillId="24" borderId="10" xfId="31" applyNumberFormat="1" applyFont="1" applyFill="1" applyBorder="1" applyAlignment="1">
      <alignment vertical="center"/>
    </xf>
    <xf numFmtId="181" fontId="50" fillId="0" borderId="10" xfId="32" applyNumberFormat="1" applyFont="1" applyBorder="1" applyAlignment="1">
      <alignment vertical="center"/>
    </xf>
    <xf numFmtId="181" fontId="50" fillId="0" borderId="10" xfId="32" applyNumberFormat="1" applyFont="1" applyFill="1" applyBorder="1" applyAlignment="1">
      <alignment vertical="center"/>
    </xf>
    <xf numFmtId="181" fontId="7" fillId="0" borderId="19" xfId="32" applyNumberFormat="1" applyFont="1" applyFill="1" applyBorder="1" applyAlignment="1">
      <alignment vertical="center"/>
    </xf>
    <xf numFmtId="181" fontId="30" fillId="0" borderId="19" xfId="32" applyNumberFormat="1" applyFont="1" applyFill="1" applyBorder="1" applyAlignment="1">
      <alignment vertical="center"/>
    </xf>
    <xf numFmtId="184" fontId="7" fillId="0" borderId="19" xfId="32" applyNumberFormat="1" applyFont="1" applyBorder="1" applyAlignment="1">
      <alignment vertical="center"/>
    </xf>
    <xf numFmtId="184" fontId="7" fillId="0" borderId="20" xfId="32" applyNumberFormat="1" applyFont="1" applyBorder="1" applyAlignment="1">
      <alignment vertical="center"/>
    </xf>
    <xf numFmtId="0" fontId="50" fillId="0" borderId="11" xfId="32" applyFont="1" applyBorder="1" applyAlignment="1">
      <alignment horizontal="left" vertical="center"/>
    </xf>
    <xf numFmtId="0" fontId="50" fillId="0" borderId="11" xfId="32" applyFont="1" applyBorder="1" applyAlignment="1">
      <alignment vertical="center"/>
    </xf>
    <xf numFmtId="0" fontId="50" fillId="0" borderId="10" xfId="32" applyFont="1" applyBorder="1" applyAlignment="1">
      <alignment horizontal="left" vertical="center"/>
    </xf>
    <xf numFmtId="181" fontId="50" fillId="0" borderId="17" xfId="31" applyNumberFormat="1" applyFont="1" applyBorder="1" applyAlignment="1">
      <alignment vertical="center"/>
    </xf>
    <xf numFmtId="0" fontId="7" fillId="0" borderId="11" xfId="32" quotePrefix="1" applyFont="1" applyBorder="1" applyAlignment="1">
      <alignment horizontal="left" vertical="center"/>
    </xf>
    <xf numFmtId="0" fontId="7" fillId="0" borderId="10" xfId="32" quotePrefix="1" applyFont="1" applyBorder="1" applyAlignment="1">
      <alignment horizontal="left" vertical="center"/>
    </xf>
    <xf numFmtId="0" fontId="7" fillId="0" borderId="10" xfId="33" quotePrefix="1" applyFont="1" applyFill="1" applyBorder="1" applyAlignment="1">
      <alignment horizontal="left" vertical="center"/>
    </xf>
    <xf numFmtId="181" fontId="7" fillId="24" borderId="0" xfId="31" applyNumberFormat="1" applyFont="1" applyFill="1" applyBorder="1" applyAlignment="1">
      <alignment vertical="center"/>
    </xf>
    <xf numFmtId="0" fontId="27" fillId="0" borderId="0" xfId="31" applyBorder="1"/>
    <xf numFmtId="0" fontId="28" fillId="0" borderId="0" xfId="32" applyFont="1" applyFill="1"/>
    <xf numFmtId="0" fontId="7" fillId="0" borderId="0" xfId="32" applyFont="1" applyFill="1"/>
    <xf numFmtId="0" fontId="26" fillId="0" borderId="0" xfId="31" applyFont="1" applyFill="1" applyAlignment="1">
      <alignment horizontal="right"/>
    </xf>
    <xf numFmtId="180" fontId="7" fillId="0" borderId="10" xfId="32" applyNumberFormat="1" applyFont="1" applyFill="1" applyBorder="1" applyAlignment="1">
      <alignment vertical="center"/>
    </xf>
    <xf numFmtId="181" fontId="50" fillId="0" borderId="10" xfId="31" applyNumberFormat="1" applyFont="1" applyFill="1" applyBorder="1" applyAlignment="1">
      <alignment vertical="center"/>
    </xf>
    <xf numFmtId="181" fontId="34" fillId="0" borderId="10" xfId="32" applyNumberFormat="1" applyFont="1" applyFill="1" applyBorder="1" applyAlignment="1">
      <alignment vertical="center"/>
    </xf>
    <xf numFmtId="0" fontId="7" fillId="0" borderId="11" xfId="31" applyFont="1" applyFill="1" applyBorder="1" applyAlignment="1">
      <alignment vertical="center"/>
    </xf>
    <xf numFmtId="0" fontId="37" fillId="0" borderId="11" xfId="32" applyFont="1" applyFill="1" applyBorder="1" applyAlignment="1">
      <alignment horizontal="center" vertical="center"/>
    </xf>
    <xf numFmtId="180" fontId="40" fillId="0" borderId="10" xfId="32" applyNumberFormat="1" applyFont="1" applyFill="1" applyBorder="1" applyAlignment="1">
      <alignment vertical="center"/>
    </xf>
    <xf numFmtId="0" fontId="37" fillId="0" borderId="10" xfId="32" applyFont="1" applyFill="1" applyBorder="1" applyAlignment="1">
      <alignment horizontal="center" vertical="center"/>
    </xf>
    <xf numFmtId="0" fontId="41" fillId="0" borderId="10" xfId="32" applyFont="1" applyFill="1" applyBorder="1"/>
    <xf numFmtId="184" fontId="40" fillId="0" borderId="10" xfId="32" applyNumberFormat="1" applyFont="1" applyFill="1" applyBorder="1" applyAlignment="1">
      <alignment vertical="center"/>
    </xf>
    <xf numFmtId="184" fontId="40" fillId="0" borderId="12" xfId="32" applyNumberFormat="1" applyFont="1" applyFill="1" applyBorder="1" applyAlignment="1">
      <alignment vertical="center"/>
    </xf>
    <xf numFmtId="0" fontId="7" fillId="0" borderId="11" xfId="32" applyFont="1" applyFill="1" applyBorder="1" applyAlignment="1">
      <alignment horizontal="left" vertical="center"/>
    </xf>
    <xf numFmtId="0" fontId="50" fillId="0" borderId="10" xfId="32" applyFont="1" applyFill="1" applyBorder="1" applyAlignment="1">
      <alignment vertical="center"/>
    </xf>
    <xf numFmtId="0" fontId="7" fillId="0" borderId="11" xfId="32" quotePrefix="1" applyFont="1" applyFill="1" applyBorder="1" applyAlignment="1">
      <alignment horizontal="left" vertical="center"/>
    </xf>
    <xf numFmtId="0" fontId="7" fillId="0" borderId="10" xfId="32" quotePrefix="1" applyFont="1" applyFill="1" applyBorder="1" applyAlignment="1">
      <alignment horizontal="left" vertical="center"/>
    </xf>
    <xf numFmtId="0" fontId="38" fillId="0" borderId="10" xfId="32" applyFont="1" applyFill="1" applyBorder="1" applyAlignment="1">
      <alignment vertical="center"/>
    </xf>
    <xf numFmtId="0" fontId="46" fillId="0" borderId="11" xfId="32" applyFont="1" applyFill="1" applyBorder="1" applyAlignment="1">
      <alignment horizontal="left" vertical="center"/>
    </xf>
    <xf numFmtId="0" fontId="50" fillId="0" borderId="11" xfId="32" applyFont="1" applyFill="1" applyBorder="1" applyAlignment="1">
      <alignment vertical="center"/>
    </xf>
    <xf numFmtId="0" fontId="38" fillId="0" borderId="19" xfId="32" applyFont="1" applyFill="1" applyBorder="1" applyAlignment="1">
      <alignment vertical="center"/>
    </xf>
    <xf numFmtId="184" fontId="7" fillId="0" borderId="19" xfId="32" applyNumberFormat="1" applyFont="1" applyFill="1" applyBorder="1" applyAlignment="1">
      <alignment vertical="center"/>
    </xf>
    <xf numFmtId="184" fontId="7" fillId="0" borderId="20" xfId="32" applyNumberFormat="1" applyFont="1" applyFill="1" applyBorder="1" applyAlignment="1">
      <alignment vertical="center"/>
    </xf>
    <xf numFmtId="0" fontId="37" fillId="0" borderId="14" xfId="32" applyFont="1" applyFill="1" applyBorder="1" applyAlignment="1">
      <alignment horizontal="center" vertical="center"/>
    </xf>
    <xf numFmtId="180" fontId="40" fillId="0" borderId="15" xfId="32" applyNumberFormat="1" applyFont="1" applyFill="1" applyBorder="1" applyAlignment="1">
      <alignment vertical="center"/>
    </xf>
    <xf numFmtId="0" fontId="37" fillId="0" borderId="15" xfId="32" applyFont="1" applyFill="1" applyBorder="1" applyAlignment="1">
      <alignment horizontal="center" vertical="center"/>
    </xf>
    <xf numFmtId="181" fontId="42" fillId="0" borderId="15" xfId="32" applyNumberFormat="1" applyFont="1" applyFill="1" applyBorder="1" applyAlignment="1">
      <alignment vertical="center"/>
    </xf>
    <xf numFmtId="184" fontId="40" fillId="0" borderId="15" xfId="32" applyNumberFormat="1" applyFont="1" applyFill="1" applyBorder="1" applyAlignment="1">
      <alignment vertical="center"/>
    </xf>
    <xf numFmtId="184" fontId="40" fillId="0" borderId="16" xfId="32" applyNumberFormat="1" applyFont="1" applyFill="1" applyBorder="1" applyAlignment="1">
      <alignment vertical="center"/>
    </xf>
    <xf numFmtId="181" fontId="4" fillId="0" borderId="0" xfId="32" applyNumberFormat="1" applyFill="1"/>
    <xf numFmtId="0" fontId="50" fillId="0" borderId="10" xfId="32" quotePrefix="1" applyFont="1" applyFill="1" applyBorder="1" applyAlignment="1">
      <alignment horizontal="left" vertical="center"/>
    </xf>
    <xf numFmtId="181" fontId="52" fillId="0" borderId="10" xfId="31" applyNumberFormat="1" applyFont="1" applyFill="1" applyBorder="1" applyAlignment="1">
      <alignment vertical="center"/>
    </xf>
    <xf numFmtId="0" fontId="50" fillId="0" borderId="30" xfId="32" applyFont="1" applyBorder="1" applyAlignment="1">
      <alignment horizontal="left" vertical="center"/>
    </xf>
    <xf numFmtId="180" fontId="7" fillId="0" borderId="19" xfId="32" applyNumberFormat="1" applyFont="1" applyBorder="1" applyAlignment="1">
      <alignment vertical="center"/>
    </xf>
    <xf numFmtId="0" fontId="7" fillId="0" borderId="19" xfId="32" applyFont="1" applyBorder="1" applyAlignment="1">
      <alignment vertical="center"/>
    </xf>
    <xf numFmtId="0" fontId="54" fillId="0" borderId="13" xfId="32" applyFont="1" applyFill="1" applyBorder="1" applyAlignment="1">
      <alignment vertical="center" wrapText="1"/>
    </xf>
    <xf numFmtId="0" fontId="55" fillId="0" borderId="0" xfId="32" applyFont="1" applyFill="1"/>
    <xf numFmtId="0" fontId="54" fillId="0" borderId="10" xfId="32" applyFont="1" applyFill="1" applyBorder="1" applyAlignment="1">
      <alignment horizontal="center" vertical="center" wrapText="1"/>
    </xf>
    <xf numFmtId="0" fontId="53" fillId="0" borderId="10" xfId="32" quotePrefix="1" applyFont="1" applyFill="1" applyBorder="1" applyAlignment="1">
      <alignment horizontal="left" vertical="center"/>
    </xf>
    <xf numFmtId="0" fontId="53" fillId="0" borderId="10" xfId="33" applyFont="1" applyFill="1" applyBorder="1" applyAlignment="1">
      <alignment vertical="center"/>
    </xf>
    <xf numFmtId="0" fontId="53" fillId="0" borderId="10" xfId="33" quotePrefix="1" applyFont="1" applyFill="1" applyBorder="1" applyAlignment="1">
      <alignment horizontal="left" vertical="center"/>
    </xf>
    <xf numFmtId="0" fontId="53" fillId="0" borderId="10" xfId="33" quotePrefix="1" applyFont="1" applyBorder="1" applyAlignment="1">
      <alignment horizontal="left" vertical="center"/>
    </xf>
    <xf numFmtId="0" fontId="28" fillId="0" borderId="0" xfId="31" applyFont="1" applyFill="1"/>
    <xf numFmtId="0" fontId="7" fillId="0" borderId="0" xfId="31" applyFont="1" applyFill="1"/>
    <xf numFmtId="0" fontId="7" fillId="0" borderId="0" xfId="31" applyFont="1" applyFill="1" applyAlignment="1">
      <alignment horizontal="right"/>
    </xf>
    <xf numFmtId="180" fontId="7" fillId="0" borderId="10" xfId="31" applyNumberFormat="1" applyFont="1" applyFill="1" applyBorder="1" applyAlignment="1">
      <alignment vertical="center"/>
    </xf>
    <xf numFmtId="181" fontId="7" fillId="0" borderId="17" xfId="31" applyNumberFormat="1" applyFont="1" applyFill="1" applyBorder="1" applyAlignment="1">
      <alignment vertical="center"/>
    </xf>
    <xf numFmtId="180" fontId="40" fillId="0" borderId="10" xfId="31" applyNumberFormat="1" applyFont="1" applyFill="1" applyBorder="1" applyAlignment="1">
      <alignment vertical="center"/>
    </xf>
    <xf numFmtId="181" fontId="40" fillId="0" borderId="10" xfId="31" applyNumberFormat="1" applyFont="1" applyFill="1" applyBorder="1" applyAlignment="1">
      <alignment vertical="center"/>
    </xf>
    <xf numFmtId="181" fontId="40" fillId="0" borderId="17" xfId="31" applyNumberFormat="1" applyFont="1" applyFill="1" applyBorder="1" applyAlignment="1">
      <alignment vertical="center"/>
    </xf>
    <xf numFmtId="181" fontId="7" fillId="0" borderId="12" xfId="31" applyNumberFormat="1" applyFont="1" applyFill="1" applyBorder="1" applyAlignment="1">
      <alignment vertical="center"/>
    </xf>
    <xf numFmtId="180" fontId="4" fillId="0" borderId="10" xfId="31" applyNumberFormat="1" applyFont="1" applyFill="1" applyBorder="1" applyAlignment="1">
      <alignment vertical="center"/>
    </xf>
    <xf numFmtId="0" fontId="4" fillId="0" borderId="10" xfId="31" applyFont="1" applyFill="1" applyBorder="1" applyAlignment="1">
      <alignment vertical="center"/>
    </xf>
    <xf numFmtId="181" fontId="27" fillId="0" borderId="0" xfId="31" applyNumberFormat="1" applyFill="1"/>
    <xf numFmtId="181" fontId="27" fillId="0" borderId="10" xfId="31" applyNumberFormat="1" applyFill="1" applyBorder="1"/>
    <xf numFmtId="0" fontId="27" fillId="0" borderId="12" xfId="31" applyFill="1" applyBorder="1"/>
    <xf numFmtId="181" fontId="45" fillId="0" borderId="15" xfId="31" applyNumberFormat="1" applyFont="1" applyFill="1" applyBorder="1" applyAlignment="1">
      <alignment vertical="center"/>
    </xf>
    <xf numFmtId="180" fontId="7" fillId="0" borderId="12" xfId="31" applyNumberFormat="1" applyFont="1" applyFill="1" applyBorder="1" applyAlignment="1">
      <alignment vertical="center"/>
    </xf>
    <xf numFmtId="180" fontId="40" fillId="0" borderId="12" xfId="31" applyNumberFormat="1" applyFont="1" applyFill="1" applyBorder="1" applyAlignment="1">
      <alignment vertical="center"/>
    </xf>
    <xf numFmtId="0" fontId="53" fillId="0" borderId="11" xfId="32" applyFont="1" applyFill="1" applyBorder="1" applyAlignment="1">
      <alignment vertical="center"/>
    </xf>
    <xf numFmtId="181" fontId="40" fillId="0" borderId="15" xfId="31" applyNumberFormat="1" applyFont="1" applyFill="1" applyBorder="1" applyAlignment="1">
      <alignment vertical="center"/>
    </xf>
    <xf numFmtId="180" fontId="40" fillId="0" borderId="15" xfId="31" applyNumberFormat="1" applyFont="1" applyFill="1" applyBorder="1" applyAlignment="1">
      <alignment vertical="center"/>
    </xf>
    <xf numFmtId="181" fontId="40" fillId="0" borderId="18" xfId="32" applyNumberFormat="1" applyFont="1" applyFill="1" applyBorder="1" applyAlignment="1">
      <alignment vertical="center"/>
    </xf>
    <xf numFmtId="180" fontId="40" fillId="0" borderId="16" xfId="31" applyNumberFormat="1" applyFont="1" applyFill="1" applyBorder="1" applyAlignment="1">
      <alignment vertical="center"/>
    </xf>
    <xf numFmtId="0" fontId="55" fillId="0" borderId="0" xfId="32" applyFont="1"/>
    <xf numFmtId="0" fontId="54" fillId="0" borderId="0" xfId="32" applyFont="1"/>
    <xf numFmtId="0" fontId="54" fillId="0" borderId="0" xfId="31" applyFont="1" applyAlignment="1">
      <alignment horizontal="right"/>
    </xf>
    <xf numFmtId="0" fontId="55" fillId="0" borderId="0" xfId="31" applyFont="1" applyFill="1"/>
    <xf numFmtId="0" fontId="54" fillId="0" borderId="10" xfId="31" applyFont="1" applyFill="1" applyBorder="1" applyAlignment="1">
      <alignment horizontal="center" vertical="center" wrapText="1"/>
    </xf>
    <xf numFmtId="0" fontId="53" fillId="0" borderId="0" xfId="31" applyFont="1" applyFill="1"/>
    <xf numFmtId="0" fontId="58" fillId="0" borderId="0" xfId="31" quotePrefix="1" applyFont="1" applyAlignment="1">
      <alignment horizontal="left"/>
    </xf>
    <xf numFmtId="0" fontId="58" fillId="0" borderId="0" xfId="31" applyFont="1"/>
    <xf numFmtId="0" fontId="53" fillId="0" borderId="0" xfId="31" applyFont="1"/>
    <xf numFmtId="0" fontId="53" fillId="0" borderId="0" xfId="31" applyFont="1" applyAlignment="1">
      <alignment horizontal="right"/>
    </xf>
    <xf numFmtId="0" fontId="53" fillId="0" borderId="11" xfId="31" applyNumberFormat="1" applyFont="1" applyFill="1" applyBorder="1" applyAlignment="1" applyProtection="1">
      <alignment horizontal="center" vertical="center"/>
    </xf>
    <xf numFmtId="0" fontId="53" fillId="0" borderId="10" xfId="31" applyNumberFormat="1" applyFont="1" applyFill="1" applyBorder="1" applyAlignment="1" applyProtection="1">
      <alignment horizontal="center" vertical="center"/>
    </xf>
    <xf numFmtId="0" fontId="53" fillId="0" borderId="11" xfId="31" applyNumberFormat="1" applyFont="1" applyFill="1" applyBorder="1" applyAlignment="1" applyProtection="1">
      <alignment vertical="center"/>
    </xf>
    <xf numFmtId="181" fontId="53" fillId="24" borderId="10" xfId="31" applyNumberFormat="1" applyFont="1" applyFill="1" applyBorder="1" applyAlignment="1">
      <alignment vertical="center"/>
    </xf>
    <xf numFmtId="0" fontId="53" fillId="0" borderId="10" xfId="31" quotePrefix="1" applyNumberFormat="1" applyFont="1" applyFill="1" applyBorder="1" applyAlignment="1" applyProtection="1">
      <alignment horizontal="left" vertical="center"/>
    </xf>
    <xf numFmtId="181" fontId="53" fillId="24" borderId="12" xfId="31" applyNumberFormat="1" applyFont="1" applyFill="1" applyBorder="1" applyAlignment="1">
      <alignment vertical="center"/>
    </xf>
    <xf numFmtId="0" fontId="53" fillId="0" borderId="10" xfId="31" applyNumberFormat="1" applyFont="1" applyFill="1" applyBorder="1" applyAlignment="1" applyProtection="1">
      <alignment horizontal="left" vertical="center"/>
    </xf>
    <xf numFmtId="3" fontId="53" fillId="0" borderId="10" xfId="31" applyNumberFormat="1" applyFont="1" applyFill="1" applyBorder="1" applyAlignment="1" applyProtection="1">
      <alignment horizontal="left" vertical="center"/>
    </xf>
    <xf numFmtId="3" fontId="53" fillId="0" borderId="10" xfId="31" applyNumberFormat="1" applyFont="1" applyFill="1" applyBorder="1" applyAlignment="1" applyProtection="1">
      <alignment vertical="center"/>
    </xf>
    <xf numFmtId="3" fontId="37" fillId="0" borderId="14" xfId="31" quotePrefix="1" applyNumberFormat="1" applyFont="1" applyFill="1" applyBorder="1" applyAlignment="1" applyProtection="1">
      <alignment horizontal="center" vertical="center"/>
    </xf>
    <xf numFmtId="181" fontId="57" fillId="0" borderId="15" xfId="31" applyNumberFormat="1" applyFont="1" applyBorder="1" applyAlignment="1">
      <alignment vertical="center"/>
    </xf>
    <xf numFmtId="181" fontId="57" fillId="0" borderId="16" xfId="31" applyNumberFormat="1" applyFont="1" applyBorder="1" applyAlignment="1">
      <alignment vertical="center"/>
    </xf>
    <xf numFmtId="184" fontId="7" fillId="0" borderId="12" xfId="31" applyNumberFormat="1" applyFont="1" applyFill="1" applyBorder="1" applyAlignment="1">
      <alignment vertical="center"/>
    </xf>
    <xf numFmtId="184" fontId="40" fillId="0" borderId="12" xfId="31" applyNumberFormat="1" applyFont="1" applyFill="1" applyBorder="1" applyAlignment="1">
      <alignment vertical="center"/>
    </xf>
    <xf numFmtId="0" fontId="7" fillId="0" borderId="10" xfId="31" quotePrefix="1" applyNumberFormat="1" applyFont="1" applyFill="1" applyBorder="1" applyAlignment="1" applyProtection="1">
      <alignment horizontal="center" vertical="center"/>
    </xf>
    <xf numFmtId="0" fontId="7" fillId="0" borderId="12" xfId="31" applyNumberFormat="1" applyFont="1" applyFill="1" applyBorder="1" applyAlignment="1" applyProtection="1">
      <alignment horizontal="center" vertical="center"/>
    </xf>
    <xf numFmtId="3" fontId="7" fillId="0" borderId="10" xfId="31" applyNumberFormat="1" applyFont="1" applyFill="1" applyBorder="1" applyAlignment="1" applyProtection="1">
      <alignment vertical="center"/>
    </xf>
    <xf numFmtId="0" fontId="37" fillId="0" borderId="15" xfId="31" quotePrefix="1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12" xfId="0" applyBorder="1"/>
    <xf numFmtId="3" fontId="37" fillId="0" borderId="11" xfId="31" quotePrefix="1" applyNumberFormat="1" applyFont="1" applyFill="1" applyBorder="1" applyAlignment="1" applyProtection="1">
      <alignment horizontal="center" vertical="center"/>
    </xf>
    <xf numFmtId="0" fontId="37" fillId="0" borderId="10" xfId="31" quotePrefix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8" fillId="0" borderId="0" xfId="31" quotePrefix="1" applyFont="1" applyAlignment="1">
      <alignment horizontal="left"/>
    </xf>
    <xf numFmtId="0" fontId="28" fillId="0" borderId="0" xfId="32" quotePrefix="1" applyFont="1" applyAlignment="1">
      <alignment horizontal="left"/>
    </xf>
    <xf numFmtId="0" fontId="28" fillId="0" borderId="0" xfId="31" quotePrefix="1" applyFont="1" applyFill="1" applyAlignment="1">
      <alignment horizontal="left"/>
    </xf>
    <xf numFmtId="0" fontId="28" fillId="0" borderId="0" xfId="31" applyFont="1" applyAlignment="1">
      <alignment horizontal="left"/>
    </xf>
    <xf numFmtId="0" fontId="7" fillId="0" borderId="10" xfId="31" quotePrefix="1" applyNumberFormat="1" applyFont="1" applyFill="1" applyBorder="1" applyAlignment="1" applyProtection="1">
      <alignment horizontal="center" vertical="center" wrapText="1"/>
    </xf>
    <xf numFmtId="0" fontId="7" fillId="0" borderId="12" xfId="31" quotePrefix="1" applyNumberFormat="1" applyFont="1" applyFill="1" applyBorder="1" applyAlignment="1" applyProtection="1">
      <alignment horizontal="center" vertical="center" wrapText="1"/>
    </xf>
    <xf numFmtId="0" fontId="53" fillId="0" borderId="10" xfId="31" applyNumberFormat="1" applyFont="1" applyFill="1" applyBorder="1" applyAlignment="1" applyProtection="1">
      <alignment vertical="center"/>
    </xf>
    <xf numFmtId="0" fontId="40" fillId="0" borderId="10" xfId="31" applyNumberFormat="1" applyFont="1" applyFill="1" applyBorder="1" applyAlignment="1" applyProtection="1">
      <alignment vertical="center"/>
    </xf>
    <xf numFmtId="3" fontId="40" fillId="0" borderId="10" xfId="31" applyNumberFormat="1" applyFont="1" applyFill="1" applyBorder="1" applyAlignment="1" applyProtection="1">
      <alignment vertical="center"/>
    </xf>
    <xf numFmtId="181" fontId="40" fillId="24" borderId="12" xfId="31" applyNumberFormat="1" applyFont="1" applyFill="1" applyBorder="1" applyAlignment="1">
      <alignment vertical="center"/>
    </xf>
    <xf numFmtId="0" fontId="4" fillId="0" borderId="0" xfId="32" applyFill="1" applyAlignment="1">
      <alignment vertical="center"/>
    </xf>
    <xf numFmtId="0" fontId="4" fillId="0" borderId="0" xfId="32" applyAlignment="1">
      <alignment vertical="center"/>
    </xf>
    <xf numFmtId="0" fontId="8" fillId="0" borderId="0" xfId="31" applyFont="1" applyFill="1" applyAlignment="1">
      <alignment vertical="center"/>
    </xf>
    <xf numFmtId="0" fontId="8" fillId="0" borderId="0" xfId="31" applyFont="1" applyAlignment="1">
      <alignment vertical="center"/>
    </xf>
    <xf numFmtId="181" fontId="52" fillId="24" borderId="10" xfId="31" applyNumberFormat="1" applyFont="1" applyFill="1" applyBorder="1" applyAlignment="1">
      <alignment vertical="center"/>
    </xf>
    <xf numFmtId="3" fontId="7" fillId="0" borderId="10" xfId="31" quotePrefix="1" applyNumberFormat="1" applyFont="1" applyFill="1" applyBorder="1" applyAlignment="1" applyProtection="1">
      <alignment horizontal="left" vertical="center"/>
    </xf>
    <xf numFmtId="0" fontId="7" fillId="0" borderId="23" xfId="32" applyFont="1" applyFill="1" applyBorder="1" applyAlignment="1">
      <alignment horizontal="center" vertical="center"/>
    </xf>
    <xf numFmtId="0" fontId="7" fillId="0" borderId="24" xfId="32" applyFont="1" applyFill="1" applyBorder="1" applyAlignment="1">
      <alignment horizontal="center" vertical="center"/>
    </xf>
    <xf numFmtId="0" fontId="7" fillId="0" borderId="25" xfId="32" applyFont="1" applyFill="1" applyBorder="1" applyAlignment="1">
      <alignment horizontal="center" vertical="center"/>
    </xf>
    <xf numFmtId="185" fontId="54" fillId="0" borderId="10" xfId="32" applyNumberFormat="1" applyFont="1" applyFill="1" applyBorder="1" applyAlignment="1">
      <alignment horizontal="center" vertical="center" wrapText="1"/>
    </xf>
    <xf numFmtId="0" fontId="54" fillId="0" borderId="10" xfId="32" applyFont="1" applyFill="1" applyBorder="1" applyAlignment="1">
      <alignment horizontal="center" vertical="center" wrapText="1"/>
    </xf>
    <xf numFmtId="0" fontId="31" fillId="0" borderId="0" xfId="32" quotePrefix="1" applyFont="1" applyFill="1" applyAlignment="1">
      <alignment horizontal="center" vertical="center"/>
    </xf>
    <xf numFmtId="0" fontId="31" fillId="0" borderId="0" xfId="32" applyFont="1" applyFill="1" applyAlignment="1">
      <alignment horizontal="center" vertical="center"/>
    </xf>
    <xf numFmtId="0" fontId="7" fillId="0" borderId="21" xfId="32" applyFont="1" applyFill="1" applyBorder="1" applyAlignment="1">
      <alignment horizontal="center" vertical="center"/>
    </xf>
    <xf numFmtId="0" fontId="7" fillId="0" borderId="22" xfId="32" applyFont="1" applyFill="1" applyBorder="1" applyAlignment="1">
      <alignment horizontal="center" vertical="center"/>
    </xf>
    <xf numFmtId="0" fontId="54" fillId="0" borderId="11" xfId="32" applyFont="1" applyFill="1" applyBorder="1" applyAlignment="1">
      <alignment horizontal="center" vertical="center" wrapText="1"/>
    </xf>
    <xf numFmtId="0" fontId="54" fillId="0" borderId="12" xfId="32" applyFont="1" applyFill="1" applyBorder="1" applyAlignment="1">
      <alignment horizontal="center" vertical="center" wrapText="1"/>
    </xf>
    <xf numFmtId="0" fontId="54" fillId="0" borderId="17" xfId="32" applyFont="1" applyFill="1" applyBorder="1" applyAlignment="1">
      <alignment horizontal="center" vertical="center" wrapText="1"/>
    </xf>
    <xf numFmtId="0" fontId="54" fillId="0" borderId="26" xfId="32" applyFont="1" applyFill="1" applyBorder="1" applyAlignment="1">
      <alignment horizontal="center" vertical="center" wrapText="1"/>
    </xf>
    <xf numFmtId="0" fontId="54" fillId="0" borderId="13" xfId="32" applyFont="1" applyFill="1" applyBorder="1" applyAlignment="1">
      <alignment horizontal="center" vertical="center" wrapText="1"/>
    </xf>
    <xf numFmtId="0" fontId="7" fillId="0" borderId="27" xfId="32" applyFont="1" applyFill="1" applyBorder="1" applyAlignment="1">
      <alignment horizontal="center" vertical="center"/>
    </xf>
    <xf numFmtId="0" fontId="31" fillId="0" borderId="0" xfId="31" quotePrefix="1" applyFont="1" applyAlignment="1">
      <alignment horizontal="center" vertical="center"/>
    </xf>
    <xf numFmtId="0" fontId="31" fillId="0" borderId="0" xfId="31" applyFont="1" applyAlignment="1">
      <alignment horizontal="center" vertical="center"/>
    </xf>
    <xf numFmtId="0" fontId="53" fillId="0" borderId="27" xfId="31" applyFont="1" applyBorder="1" applyAlignment="1">
      <alignment horizontal="center" vertical="center"/>
    </xf>
    <xf numFmtId="0" fontId="53" fillId="0" borderId="21" xfId="31" applyFont="1" applyBorder="1" applyAlignment="1">
      <alignment horizontal="center" vertical="center"/>
    </xf>
    <xf numFmtId="0" fontId="53" fillId="0" borderId="22" xfId="31" applyFont="1" applyBorder="1" applyAlignment="1">
      <alignment horizontal="center" vertical="center"/>
    </xf>
    <xf numFmtId="0" fontId="31" fillId="0" borderId="0" xfId="32" quotePrefix="1" applyFont="1" applyAlignment="1">
      <alignment horizontal="center" vertical="center"/>
    </xf>
    <xf numFmtId="0" fontId="31" fillId="0" borderId="0" xfId="32" applyFont="1" applyAlignment="1">
      <alignment horizontal="center" vertical="center"/>
    </xf>
    <xf numFmtId="0" fontId="7" fillId="0" borderId="27" xfId="32" applyFont="1" applyBorder="1" applyAlignment="1">
      <alignment horizontal="center" vertical="center"/>
    </xf>
    <xf numFmtId="0" fontId="7" fillId="0" borderId="21" xfId="32" applyFont="1" applyBorder="1" applyAlignment="1">
      <alignment horizontal="center" vertical="center"/>
    </xf>
    <xf numFmtId="0" fontId="7" fillId="0" borderId="22" xfId="32" applyFont="1" applyBorder="1" applyAlignment="1">
      <alignment horizontal="center" vertical="center"/>
    </xf>
    <xf numFmtId="0" fontId="54" fillId="0" borderId="11" xfId="32" applyFont="1" applyBorder="1" applyAlignment="1">
      <alignment horizontal="center" vertical="center" wrapText="1"/>
    </xf>
    <xf numFmtId="0" fontId="54" fillId="0" borderId="10" xfId="32" applyFont="1" applyBorder="1" applyAlignment="1">
      <alignment horizontal="center" vertical="center" wrapText="1"/>
    </xf>
    <xf numFmtId="185" fontId="54" fillId="0" borderId="10" xfId="32" applyNumberFormat="1" applyFont="1" applyBorder="1" applyAlignment="1">
      <alignment horizontal="center" vertical="center" wrapText="1"/>
    </xf>
    <xf numFmtId="0" fontId="54" fillId="0" borderId="12" xfId="32" applyFont="1" applyBorder="1" applyAlignment="1">
      <alignment horizontal="center" vertical="center" wrapText="1"/>
    </xf>
    <xf numFmtId="0" fontId="54" fillId="0" borderId="27" xfId="32" applyFont="1" applyBorder="1" applyAlignment="1">
      <alignment horizontal="center" vertical="center"/>
    </xf>
    <xf numFmtId="0" fontId="54" fillId="0" borderId="21" xfId="32" applyFont="1" applyBorder="1" applyAlignment="1">
      <alignment horizontal="center" vertical="center"/>
    </xf>
    <xf numFmtId="0" fontId="54" fillId="0" borderId="22" xfId="32" applyFont="1" applyBorder="1" applyAlignment="1">
      <alignment horizontal="center" vertical="center"/>
    </xf>
    <xf numFmtId="0" fontId="54" fillId="0" borderId="17" xfId="31" applyFont="1" applyFill="1" applyBorder="1" applyAlignment="1">
      <alignment horizontal="center" vertical="center" wrapText="1"/>
    </xf>
    <xf numFmtId="0" fontId="54" fillId="0" borderId="13" xfId="31" applyFont="1" applyFill="1" applyBorder="1" applyAlignment="1">
      <alignment horizontal="center" vertical="center" wrapText="1"/>
    </xf>
    <xf numFmtId="0" fontId="31" fillId="0" borderId="0" xfId="31" quotePrefix="1" applyFont="1" applyFill="1" applyAlignment="1">
      <alignment horizontal="center" vertical="center"/>
    </xf>
    <xf numFmtId="0" fontId="31" fillId="0" borderId="0" xfId="31" applyFont="1" applyFill="1" applyAlignment="1">
      <alignment horizontal="center" vertical="center"/>
    </xf>
    <xf numFmtId="0" fontId="7" fillId="0" borderId="27" xfId="31" applyFont="1" applyFill="1" applyBorder="1" applyAlignment="1">
      <alignment horizontal="center" vertical="center"/>
    </xf>
    <xf numFmtId="0" fontId="7" fillId="0" borderId="21" xfId="31" applyFont="1" applyFill="1" applyBorder="1" applyAlignment="1">
      <alignment horizontal="center" vertical="center"/>
    </xf>
    <xf numFmtId="0" fontId="7" fillId="0" borderId="28" xfId="31" applyFont="1" applyFill="1" applyBorder="1" applyAlignment="1">
      <alignment horizontal="center" vertical="center"/>
    </xf>
    <xf numFmtId="0" fontId="7" fillId="0" borderId="22" xfId="31" applyFont="1" applyFill="1" applyBorder="1" applyAlignment="1">
      <alignment horizontal="center" vertical="center"/>
    </xf>
    <xf numFmtId="0" fontId="54" fillId="0" borderId="11" xfId="31" applyFont="1" applyFill="1" applyBorder="1" applyAlignment="1">
      <alignment horizontal="center" vertical="center" wrapText="1"/>
    </xf>
    <xf numFmtId="0" fontId="54" fillId="0" borderId="10" xfId="31" applyFont="1" applyFill="1" applyBorder="1" applyAlignment="1">
      <alignment horizontal="center" vertical="center" wrapText="1"/>
    </xf>
    <xf numFmtId="180" fontId="54" fillId="0" borderId="20" xfId="31" applyNumberFormat="1" applyFont="1" applyFill="1" applyBorder="1" applyAlignment="1">
      <alignment horizontal="center" vertical="center" wrapText="1"/>
    </xf>
    <xf numFmtId="180" fontId="54" fillId="0" borderId="29" xfId="31" applyNumberFormat="1" applyFont="1" applyFill="1" applyBorder="1" applyAlignment="1">
      <alignment horizontal="center" vertical="center" wrapText="1"/>
    </xf>
    <xf numFmtId="183" fontId="54" fillId="0" borderId="20" xfId="31" applyNumberFormat="1" applyFont="1" applyFill="1" applyBorder="1" applyAlignment="1">
      <alignment horizontal="center" vertical="center" wrapText="1"/>
    </xf>
    <xf numFmtId="183" fontId="54" fillId="0" borderId="29" xfId="31" applyNumberFormat="1" applyFont="1" applyFill="1" applyBorder="1" applyAlignment="1">
      <alignment horizontal="center" vertical="center" wrapText="1"/>
    </xf>
    <xf numFmtId="0" fontId="50" fillId="0" borderId="10" xfId="31" applyFont="1" applyBorder="1" applyAlignment="1">
      <alignment horizontal="center" vertical="center" wrapText="1"/>
    </xf>
    <xf numFmtId="0" fontId="7" fillId="0" borderId="10" xfId="31" applyFont="1" applyBorder="1" applyAlignment="1">
      <alignment horizontal="center" vertical="center" wrapText="1"/>
    </xf>
    <xf numFmtId="180" fontId="7" fillId="0" borderId="20" xfId="31" applyNumberFormat="1" applyFont="1" applyBorder="1" applyAlignment="1">
      <alignment horizontal="center" vertical="center" wrapText="1"/>
    </xf>
    <xf numFmtId="180" fontId="7" fillId="0" borderId="29" xfId="31" applyNumberFormat="1" applyFont="1" applyBorder="1" applyAlignment="1">
      <alignment horizontal="center" vertical="center" wrapText="1"/>
    </xf>
    <xf numFmtId="0" fontId="7" fillId="0" borderId="27" xfId="31" applyFont="1" applyBorder="1" applyAlignment="1">
      <alignment horizontal="center" vertical="center"/>
    </xf>
    <xf numFmtId="0" fontId="7" fillId="0" borderId="21" xfId="31" applyFont="1" applyBorder="1" applyAlignment="1">
      <alignment horizontal="center" vertical="center"/>
    </xf>
    <xf numFmtId="0" fontId="7" fillId="0" borderId="22" xfId="31" applyFont="1" applyBorder="1" applyAlignment="1">
      <alignment horizontal="center" vertical="center"/>
    </xf>
    <xf numFmtId="0" fontId="7" fillId="0" borderId="11" xfId="31" applyFont="1" applyBorder="1" applyAlignment="1">
      <alignment horizontal="center" vertical="center" wrapText="1"/>
    </xf>
    <xf numFmtId="0" fontId="53" fillId="0" borderId="10" xfId="31" quotePrefix="1" applyFont="1" applyBorder="1" applyAlignment="1">
      <alignment horizontal="center" vertical="center" wrapText="1"/>
    </xf>
    <xf numFmtId="0" fontId="50" fillId="0" borderId="10" xfId="31" applyFont="1" applyFill="1" applyBorder="1" applyAlignment="1">
      <alignment horizontal="center" vertical="center" wrapText="1"/>
    </xf>
    <xf numFmtId="0" fontId="7" fillId="0" borderId="10" xfId="31" applyFont="1" applyFill="1" applyBorder="1" applyAlignment="1">
      <alignment horizontal="center" vertical="center" wrapText="1"/>
    </xf>
    <xf numFmtId="0" fontId="7" fillId="0" borderId="10" xfId="32" applyFont="1" applyBorder="1" applyAlignment="1">
      <alignment horizontal="center" vertical="center" wrapText="1"/>
    </xf>
    <xf numFmtId="0" fontId="7" fillId="0" borderId="10" xfId="31" quotePrefix="1" applyFont="1" applyBorder="1" applyAlignment="1">
      <alignment horizontal="center" vertical="center" wrapText="1"/>
    </xf>
    <xf numFmtId="183" fontId="7" fillId="0" borderId="12" xfId="31" applyNumberFormat="1" applyFont="1" applyBorder="1" applyAlignment="1">
      <alignment horizontal="center" vertical="center" wrapText="1"/>
    </xf>
  </cellXfs>
  <cellStyles count="58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Comma [0]_1995" xfId="19"/>
    <cellStyle name="Comma_1995" xfId="20"/>
    <cellStyle name="Currency [0]_1995" xfId="21"/>
    <cellStyle name="Currency_1995" xfId="22"/>
    <cellStyle name="no dec" xfId="23"/>
    <cellStyle name="Normal_APR" xfId="24"/>
    <cellStyle name="标题" xfId="25" builtinId="15" customBuiltin="1"/>
    <cellStyle name="标题 1" xfId="26" builtinId="16" customBuiltin="1"/>
    <cellStyle name="标题 2" xfId="27" builtinId="17" customBuiltin="1"/>
    <cellStyle name="标题 3" xfId="28" builtinId="18" customBuiltin="1"/>
    <cellStyle name="标题 4" xfId="29" builtinId="19" customBuiltin="1"/>
    <cellStyle name="差" xfId="30" builtinId="27" customBuiltin="1"/>
    <cellStyle name="常规" xfId="0" builtinId="0"/>
    <cellStyle name="常规 2" xfId="31"/>
    <cellStyle name="常规 3" xfId="32"/>
    <cellStyle name="常规_2007年年初预算表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/>
    <cellStyle name="千分位[0]_laroux" xfId="42"/>
    <cellStyle name="千分位_97-917" xfId="43"/>
    <cellStyle name="千位[0]_1" xfId="44"/>
    <cellStyle name="千位_1" xfId="45"/>
    <cellStyle name="强调文字颜色 1" xfId="46" builtinId="29" customBuiltin="1"/>
    <cellStyle name="强调文字颜色 2" xfId="47" builtinId="33" customBuiltin="1"/>
    <cellStyle name="强调文字颜色 3" xfId="48" builtinId="37" customBuiltin="1"/>
    <cellStyle name="强调文字颜色 4" xfId="49" builtinId="41" customBuiltin="1"/>
    <cellStyle name="强调文字颜色 5" xfId="50" builtinId="45" customBuiltin="1"/>
    <cellStyle name="强调文字颜色 6" xfId="51" builtinId="49" customBuiltin="1"/>
    <cellStyle name="适中" xfId="52" builtinId="28" customBuiltin="1"/>
    <cellStyle name="输出" xfId="53" builtinId="21" customBuiltin="1"/>
    <cellStyle name="输入" xfId="54" builtinId="20" customBuiltin="1"/>
    <cellStyle name="未定义" xfId="55"/>
    <cellStyle name="样式 1" xfId="56"/>
    <cellStyle name="注释" xfId="5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x0015_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_x005f_x0015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showZeros="0" workbookViewId="0">
      <pane xSplit="1" ySplit="6" topLeftCell="B7" activePane="bottomRight" state="frozen"/>
      <selection pane="topRight" activeCell="G1" sqref="G1"/>
      <selection pane="bottomLeft" activeCell="A7" sqref="A7"/>
      <selection pane="bottomRight" activeCell="L36" sqref="L36"/>
    </sheetView>
  </sheetViews>
  <sheetFormatPr defaultRowHeight="14.25"/>
  <cols>
    <col min="1" max="1" width="25.625" style="79" customWidth="1"/>
    <col min="2" max="2" width="8.625" style="79" customWidth="1"/>
    <col min="3" max="3" width="8.625" style="79" hidden="1" customWidth="1"/>
    <col min="4" max="4" width="8.625" style="79" customWidth="1"/>
    <col min="5" max="6" width="8.625" style="79" hidden="1" customWidth="1"/>
    <col min="7" max="7" width="8.625" style="79" customWidth="1"/>
    <col min="8" max="9" width="8.625" style="79" hidden="1" customWidth="1"/>
    <col min="10" max="11" width="7.625" style="79" customWidth="1"/>
    <col min="12" max="12" width="20.625" style="79" customWidth="1"/>
    <col min="13" max="13" width="8.625" style="79" customWidth="1"/>
    <col min="14" max="14" width="8.625" style="79" hidden="1" customWidth="1"/>
    <col min="15" max="15" width="8.625" style="79" customWidth="1"/>
    <col min="16" max="17" width="8.625" style="79" hidden="1" customWidth="1"/>
    <col min="18" max="19" width="8.625" style="79" customWidth="1"/>
    <col min="20" max="23" width="8.625" style="79" hidden="1" customWidth="1"/>
    <col min="24" max="25" width="7.625" style="79" customWidth="1"/>
    <col min="26" max="16384" width="9" style="79"/>
  </cols>
  <sheetData>
    <row r="1" spans="1:25">
      <c r="A1" s="99" t="s">
        <v>1</v>
      </c>
    </row>
    <row r="2" spans="1:25" s="207" customFormat="1" ht="30" customHeight="1">
      <c r="A2" s="218" t="s">
        <v>157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</row>
    <row r="3" spans="1:25" ht="12.75" customHeight="1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Y3" s="101" t="s">
        <v>0</v>
      </c>
    </row>
    <row r="4" spans="1:25" ht="20.100000000000001" customHeight="1">
      <c r="A4" s="213" t="s">
        <v>7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  <c r="L4" s="220" t="s">
        <v>3</v>
      </c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</row>
    <row r="5" spans="1:25" s="135" customFormat="1" ht="20.100000000000001" customHeight="1">
      <c r="A5" s="222" t="s">
        <v>173</v>
      </c>
      <c r="B5" s="217" t="s">
        <v>174</v>
      </c>
      <c r="C5" s="217" t="s">
        <v>175</v>
      </c>
      <c r="D5" s="217" t="s">
        <v>176</v>
      </c>
      <c r="E5" s="224" t="s">
        <v>177</v>
      </c>
      <c r="F5" s="226"/>
      <c r="G5" s="217" t="s">
        <v>178</v>
      </c>
      <c r="H5" s="224" t="s">
        <v>179</v>
      </c>
      <c r="I5" s="226"/>
      <c r="J5" s="217" t="s">
        <v>180</v>
      </c>
      <c r="K5" s="217" t="s">
        <v>181</v>
      </c>
      <c r="L5" s="217" t="s">
        <v>173</v>
      </c>
      <c r="M5" s="217" t="s">
        <v>182</v>
      </c>
      <c r="N5" s="217" t="s">
        <v>183</v>
      </c>
      <c r="O5" s="217" t="s">
        <v>176</v>
      </c>
      <c r="P5" s="224" t="s">
        <v>177</v>
      </c>
      <c r="Q5" s="226"/>
      <c r="R5" s="224" t="s">
        <v>184</v>
      </c>
      <c r="S5" s="134"/>
      <c r="T5" s="224" t="s">
        <v>179</v>
      </c>
      <c r="U5" s="225"/>
      <c r="V5" s="225" t="s">
        <v>179</v>
      </c>
      <c r="W5" s="226"/>
      <c r="X5" s="216" t="s">
        <v>180</v>
      </c>
      <c r="Y5" s="223" t="s">
        <v>185</v>
      </c>
    </row>
    <row r="6" spans="1:25" s="135" customFormat="1" ht="20.100000000000001" customHeight="1">
      <c r="A6" s="222"/>
      <c r="B6" s="217"/>
      <c r="C6" s="217"/>
      <c r="D6" s="217"/>
      <c r="E6" s="136" t="s">
        <v>186</v>
      </c>
      <c r="F6" s="136" t="s">
        <v>187</v>
      </c>
      <c r="G6" s="217"/>
      <c r="H6" s="136" t="s">
        <v>186</v>
      </c>
      <c r="I6" s="136" t="s">
        <v>187</v>
      </c>
      <c r="J6" s="217"/>
      <c r="K6" s="217"/>
      <c r="L6" s="217"/>
      <c r="M6" s="217"/>
      <c r="N6" s="217"/>
      <c r="O6" s="217"/>
      <c r="P6" s="136" t="s">
        <v>186</v>
      </c>
      <c r="Q6" s="136" t="s">
        <v>187</v>
      </c>
      <c r="R6" s="217"/>
      <c r="S6" s="136" t="s">
        <v>188</v>
      </c>
      <c r="T6" s="136" t="s">
        <v>186</v>
      </c>
      <c r="U6" s="136" t="s">
        <v>189</v>
      </c>
      <c r="V6" s="136" t="s">
        <v>187</v>
      </c>
      <c r="W6" s="136" t="s">
        <v>189</v>
      </c>
      <c r="X6" s="216"/>
      <c r="Y6" s="223"/>
    </row>
    <row r="7" spans="1:25" ht="20.100000000000001" customHeight="1">
      <c r="A7" s="46" t="s">
        <v>17</v>
      </c>
      <c r="B7" s="14">
        <f t="shared" ref="B7:I7" si="0">SUM(B8,B10:B20)</f>
        <v>142891</v>
      </c>
      <c r="C7" s="14">
        <f t="shared" si="0"/>
        <v>161516</v>
      </c>
      <c r="D7" s="14">
        <f t="shared" si="0"/>
        <v>150060</v>
      </c>
      <c r="E7" s="14">
        <f t="shared" si="0"/>
        <v>126489</v>
      </c>
      <c r="F7" s="14">
        <f t="shared" si="0"/>
        <v>23571</v>
      </c>
      <c r="G7" s="14">
        <f>SUM(G8,G10:G20)</f>
        <v>154640</v>
      </c>
      <c r="H7" s="14">
        <f t="shared" si="0"/>
        <v>133761</v>
      </c>
      <c r="I7" s="14">
        <f t="shared" si="0"/>
        <v>20879</v>
      </c>
      <c r="J7" s="102">
        <f t="shared" ref="J7:J31" si="1">SUM(G7/D7)*100</f>
        <v>103.05211248833798</v>
      </c>
      <c r="K7" s="102">
        <f t="shared" ref="K7:K31" si="2">SUM(G7-B7)/B7*100</f>
        <v>8.2223513027412505</v>
      </c>
      <c r="L7" s="23" t="s">
        <v>41</v>
      </c>
      <c r="M7" s="85">
        <v>63765</v>
      </c>
      <c r="N7" s="103">
        <v>72363</v>
      </c>
      <c r="O7" s="24">
        <v>75128</v>
      </c>
      <c r="P7" s="24">
        <v>58241</v>
      </c>
      <c r="Q7" s="24">
        <f>O7-P7</f>
        <v>16887</v>
      </c>
      <c r="R7" s="104">
        <v>52980</v>
      </c>
      <c r="S7" s="14">
        <v>184</v>
      </c>
      <c r="T7" s="65">
        <f>SUM(R7-V7)</f>
        <v>35958</v>
      </c>
      <c r="U7" s="65">
        <f>SUM(S7-W7)</f>
        <v>167</v>
      </c>
      <c r="V7" s="65">
        <v>17022</v>
      </c>
      <c r="W7" s="65">
        <v>17</v>
      </c>
      <c r="X7" s="77">
        <f t="shared" ref="X7:X31" si="3">SUM(R7/O7)*100</f>
        <v>70.519646470024483</v>
      </c>
      <c r="Y7" s="78">
        <f t="shared" ref="Y7:Y20" si="4">SUM(R7-M7)/M7*100</f>
        <v>-16.913667372382967</v>
      </c>
    </row>
    <row r="8" spans="1:25" ht="20.100000000000001" customHeight="1">
      <c r="A8" s="105" t="s">
        <v>93</v>
      </c>
      <c r="B8" s="103">
        <v>16659</v>
      </c>
      <c r="C8" s="103">
        <v>19292</v>
      </c>
      <c r="D8" s="103">
        <v>13460</v>
      </c>
      <c r="E8" s="103">
        <v>10229</v>
      </c>
      <c r="F8" s="24">
        <f>D8-E8</f>
        <v>3231</v>
      </c>
      <c r="G8" s="24">
        <v>13722</v>
      </c>
      <c r="H8" s="24">
        <f>SUM(G8-I8)</f>
        <v>10842</v>
      </c>
      <c r="I8" s="24">
        <v>2880</v>
      </c>
      <c r="J8" s="102">
        <f t="shared" si="1"/>
        <v>101.94650817236254</v>
      </c>
      <c r="K8" s="102">
        <f t="shared" si="2"/>
        <v>-17.630109850531245</v>
      </c>
      <c r="L8" s="23" t="s">
        <v>42</v>
      </c>
      <c r="M8" s="85">
        <v>1424</v>
      </c>
      <c r="N8" s="103">
        <v>1099</v>
      </c>
      <c r="O8" s="24">
        <v>1539</v>
      </c>
      <c r="P8" s="24">
        <v>1539</v>
      </c>
      <c r="Q8" s="24">
        <f t="shared" ref="Q8:Q21" si="5">O8-P8</f>
        <v>0</v>
      </c>
      <c r="R8" s="104">
        <v>1310</v>
      </c>
      <c r="S8" s="14">
        <f>SUM(U8,W8)</f>
        <v>0</v>
      </c>
      <c r="T8" s="65">
        <f t="shared" ref="T8:T27" si="6">SUM(R8-V8)</f>
        <v>1310</v>
      </c>
      <c r="U8" s="65"/>
      <c r="V8" s="65"/>
      <c r="W8" s="65"/>
      <c r="X8" s="77">
        <f t="shared" si="3"/>
        <v>85.120207927225465</v>
      </c>
      <c r="Y8" s="78">
        <f t="shared" si="4"/>
        <v>-8.0056179775280896</v>
      </c>
    </row>
    <row r="9" spans="1:25" ht="20.100000000000001" customHeight="1">
      <c r="A9" s="46" t="s">
        <v>94</v>
      </c>
      <c r="B9" s="103">
        <v>1850</v>
      </c>
      <c r="C9" s="103">
        <v>3220</v>
      </c>
      <c r="D9" s="103">
        <v>2340</v>
      </c>
      <c r="E9" s="103">
        <v>1568</v>
      </c>
      <c r="F9" s="24">
        <f t="shared" ref="F9:F26" si="7">D9-E9</f>
        <v>772</v>
      </c>
      <c r="G9" s="24">
        <v>2240</v>
      </c>
      <c r="H9" s="24">
        <f t="shared" ref="H9:H26" si="8">SUM(G9-I9)</f>
        <v>1754</v>
      </c>
      <c r="I9" s="24">
        <v>486</v>
      </c>
      <c r="J9" s="102">
        <f t="shared" si="1"/>
        <v>95.726495726495727</v>
      </c>
      <c r="K9" s="102">
        <f t="shared" si="2"/>
        <v>21.081081081081081</v>
      </c>
      <c r="L9" s="23" t="s">
        <v>43</v>
      </c>
      <c r="M9" s="85">
        <v>22606</v>
      </c>
      <c r="N9" s="103">
        <v>21813</v>
      </c>
      <c r="O9" s="24">
        <v>25392</v>
      </c>
      <c r="P9" s="24">
        <v>25392</v>
      </c>
      <c r="Q9" s="24">
        <f t="shared" si="5"/>
        <v>0</v>
      </c>
      <c r="R9" s="104">
        <v>27511</v>
      </c>
      <c r="S9" s="14">
        <v>2461</v>
      </c>
      <c r="T9" s="65">
        <f t="shared" si="6"/>
        <v>27509</v>
      </c>
      <c r="U9" s="65">
        <f t="shared" ref="U9:U20" si="9">SUM(S9-W9)</f>
        <v>2461</v>
      </c>
      <c r="V9" s="65">
        <v>2</v>
      </c>
      <c r="W9" s="65"/>
      <c r="X9" s="77">
        <f t="shared" si="3"/>
        <v>108.34514807813484</v>
      </c>
      <c r="Y9" s="78">
        <f t="shared" si="4"/>
        <v>21.697779350614883</v>
      </c>
    </row>
    <row r="10" spans="1:25" ht="20.100000000000001" customHeight="1">
      <c r="A10" s="46" t="s">
        <v>95</v>
      </c>
      <c r="B10" s="103">
        <v>35481</v>
      </c>
      <c r="C10" s="103">
        <v>38254</v>
      </c>
      <c r="D10" s="103">
        <v>28620</v>
      </c>
      <c r="E10" s="103">
        <v>15636</v>
      </c>
      <c r="F10" s="24">
        <f t="shared" si="7"/>
        <v>12984</v>
      </c>
      <c r="G10" s="24">
        <v>36218</v>
      </c>
      <c r="H10" s="24">
        <f t="shared" si="8"/>
        <v>24845</v>
      </c>
      <c r="I10" s="24">
        <v>11373</v>
      </c>
      <c r="J10" s="102">
        <f t="shared" si="1"/>
        <v>126.54786862334034</v>
      </c>
      <c r="K10" s="102">
        <f t="shared" si="2"/>
        <v>2.0771680617795441</v>
      </c>
      <c r="L10" s="23" t="s">
        <v>44</v>
      </c>
      <c r="M10" s="85">
        <v>90885</v>
      </c>
      <c r="N10" s="103">
        <v>79500</v>
      </c>
      <c r="O10" s="24">
        <v>93303</v>
      </c>
      <c r="P10" s="24">
        <v>93303</v>
      </c>
      <c r="Q10" s="24">
        <f t="shared" si="5"/>
        <v>0</v>
      </c>
      <c r="R10" s="104">
        <v>104646</v>
      </c>
      <c r="S10" s="14">
        <v>10522</v>
      </c>
      <c r="T10" s="65">
        <f t="shared" si="6"/>
        <v>104646</v>
      </c>
      <c r="U10" s="65">
        <f t="shared" si="9"/>
        <v>10522</v>
      </c>
      <c r="V10" s="65"/>
      <c r="W10" s="65"/>
      <c r="X10" s="77">
        <f t="shared" si="3"/>
        <v>112.15716536445774</v>
      </c>
      <c r="Y10" s="78">
        <f t="shared" si="4"/>
        <v>15.141112394784617</v>
      </c>
    </row>
    <row r="11" spans="1:25" ht="20.100000000000001" customHeight="1">
      <c r="A11" s="46" t="s">
        <v>96</v>
      </c>
      <c r="B11" s="103">
        <v>10350</v>
      </c>
      <c r="C11" s="103">
        <v>11250</v>
      </c>
      <c r="D11" s="103">
        <v>7240</v>
      </c>
      <c r="E11" s="103">
        <v>4472</v>
      </c>
      <c r="F11" s="24">
        <f t="shared" si="7"/>
        <v>2768</v>
      </c>
      <c r="G11" s="24">
        <v>6836</v>
      </c>
      <c r="H11" s="24">
        <f t="shared" si="8"/>
        <v>4507</v>
      </c>
      <c r="I11" s="24">
        <v>2329</v>
      </c>
      <c r="J11" s="102">
        <f t="shared" si="1"/>
        <v>94.41988950276243</v>
      </c>
      <c r="K11" s="102">
        <f t="shared" si="2"/>
        <v>-33.951690821256037</v>
      </c>
      <c r="L11" s="23" t="s">
        <v>45</v>
      </c>
      <c r="M11" s="85">
        <v>2156</v>
      </c>
      <c r="N11" s="103">
        <v>1531</v>
      </c>
      <c r="O11" s="24">
        <v>1044</v>
      </c>
      <c r="P11" s="24">
        <v>922</v>
      </c>
      <c r="Q11" s="24">
        <f t="shared" si="5"/>
        <v>122</v>
      </c>
      <c r="R11" s="104">
        <v>6141</v>
      </c>
      <c r="S11" s="65">
        <v>57</v>
      </c>
      <c r="T11" s="65">
        <f t="shared" si="6"/>
        <v>5982</v>
      </c>
      <c r="U11" s="65">
        <f t="shared" si="9"/>
        <v>57</v>
      </c>
      <c r="V11" s="65">
        <v>159</v>
      </c>
      <c r="W11" s="65"/>
      <c r="X11" s="77">
        <f t="shared" si="3"/>
        <v>588.21839080459768</v>
      </c>
      <c r="Y11" s="78">
        <f t="shared" si="4"/>
        <v>184.83302411873842</v>
      </c>
    </row>
    <row r="12" spans="1:25" ht="20.100000000000001" customHeight="1">
      <c r="A12" s="46" t="s">
        <v>97</v>
      </c>
      <c r="B12" s="103">
        <v>2203</v>
      </c>
      <c r="C12" s="103">
        <v>2920</v>
      </c>
      <c r="D12" s="103">
        <v>2640</v>
      </c>
      <c r="E12" s="103">
        <v>1315</v>
      </c>
      <c r="F12" s="24">
        <f t="shared" si="7"/>
        <v>1325</v>
      </c>
      <c r="G12" s="24">
        <v>2246</v>
      </c>
      <c r="H12" s="24">
        <f t="shared" si="8"/>
        <v>1003</v>
      </c>
      <c r="I12" s="24">
        <v>1243</v>
      </c>
      <c r="J12" s="102">
        <f t="shared" si="1"/>
        <v>85.075757575757578</v>
      </c>
      <c r="K12" s="102">
        <f t="shared" si="2"/>
        <v>1.9518837948252383</v>
      </c>
      <c r="L12" s="23" t="s">
        <v>46</v>
      </c>
      <c r="M12" s="85">
        <v>9598</v>
      </c>
      <c r="N12" s="103">
        <v>4442</v>
      </c>
      <c r="O12" s="24">
        <v>6489</v>
      </c>
      <c r="P12" s="24">
        <v>5847</v>
      </c>
      <c r="Q12" s="24">
        <f t="shared" si="5"/>
        <v>642</v>
      </c>
      <c r="R12" s="104">
        <v>6108</v>
      </c>
      <c r="S12" s="65">
        <v>1632</v>
      </c>
      <c r="T12" s="65">
        <f t="shared" si="6"/>
        <v>5029</v>
      </c>
      <c r="U12" s="65">
        <f t="shared" si="9"/>
        <v>1406</v>
      </c>
      <c r="V12" s="65">
        <v>1079</v>
      </c>
      <c r="W12" s="65">
        <v>226</v>
      </c>
      <c r="X12" s="77">
        <f t="shared" si="3"/>
        <v>94.128525196486351</v>
      </c>
      <c r="Y12" s="78">
        <f t="shared" si="4"/>
        <v>-36.3617420295895</v>
      </c>
    </row>
    <row r="13" spans="1:25" ht="20.100000000000001" customHeight="1">
      <c r="A13" s="46" t="s">
        <v>98</v>
      </c>
      <c r="B13" s="103">
        <v>3367</v>
      </c>
      <c r="C13" s="103">
        <v>5300</v>
      </c>
      <c r="D13" s="103">
        <v>5400</v>
      </c>
      <c r="E13" s="103">
        <v>3502</v>
      </c>
      <c r="F13" s="24">
        <f t="shared" si="7"/>
        <v>1898</v>
      </c>
      <c r="G13" s="24">
        <v>5057</v>
      </c>
      <c r="H13" s="24">
        <f t="shared" si="8"/>
        <v>3661</v>
      </c>
      <c r="I13" s="24">
        <v>1396</v>
      </c>
      <c r="J13" s="102">
        <f t="shared" si="1"/>
        <v>93.648148148148152</v>
      </c>
      <c r="K13" s="102">
        <f t="shared" si="2"/>
        <v>50.19305019305019</v>
      </c>
      <c r="L13" s="23" t="s">
        <v>47</v>
      </c>
      <c r="M13" s="85">
        <v>66214</v>
      </c>
      <c r="N13" s="103">
        <v>64736</v>
      </c>
      <c r="O13" s="24">
        <v>83166</v>
      </c>
      <c r="P13" s="24">
        <v>56707</v>
      </c>
      <c r="Q13" s="24">
        <f t="shared" si="5"/>
        <v>26459</v>
      </c>
      <c r="R13" s="104">
        <v>74953</v>
      </c>
      <c r="S13" s="65">
        <v>15398</v>
      </c>
      <c r="T13" s="65">
        <f t="shared" si="6"/>
        <v>54096</v>
      </c>
      <c r="U13" s="65">
        <f t="shared" si="9"/>
        <v>7235</v>
      </c>
      <c r="V13" s="65">
        <v>20857</v>
      </c>
      <c r="W13" s="65">
        <v>8163</v>
      </c>
      <c r="X13" s="77">
        <f t="shared" si="3"/>
        <v>90.124570136834762</v>
      </c>
      <c r="Y13" s="78">
        <f t="shared" si="4"/>
        <v>13.198115202223097</v>
      </c>
    </row>
    <row r="14" spans="1:25" ht="20.100000000000001" customHeight="1">
      <c r="A14" s="46" t="s">
        <v>99</v>
      </c>
      <c r="B14" s="103">
        <v>8633</v>
      </c>
      <c r="C14" s="103">
        <v>9300</v>
      </c>
      <c r="D14" s="103">
        <v>7500</v>
      </c>
      <c r="E14" s="103">
        <v>7500</v>
      </c>
      <c r="F14" s="24">
        <f t="shared" si="7"/>
        <v>0</v>
      </c>
      <c r="G14" s="24">
        <v>7884</v>
      </c>
      <c r="H14" s="24">
        <f t="shared" si="8"/>
        <v>7884</v>
      </c>
      <c r="I14" s="24"/>
      <c r="J14" s="102">
        <f t="shared" si="1"/>
        <v>105.11999999999999</v>
      </c>
      <c r="K14" s="102">
        <f t="shared" si="2"/>
        <v>-8.6760106567821147</v>
      </c>
      <c r="L14" s="139" t="s">
        <v>191</v>
      </c>
      <c r="M14" s="85">
        <v>61289</v>
      </c>
      <c r="N14" s="103">
        <v>57715</v>
      </c>
      <c r="O14" s="24">
        <v>65851</v>
      </c>
      <c r="P14" s="24">
        <v>64346</v>
      </c>
      <c r="Q14" s="24">
        <f t="shared" si="5"/>
        <v>1505</v>
      </c>
      <c r="R14" s="104">
        <v>67449</v>
      </c>
      <c r="S14" s="65">
        <v>11565</v>
      </c>
      <c r="T14" s="65">
        <f t="shared" si="6"/>
        <v>65854</v>
      </c>
      <c r="U14" s="65">
        <f t="shared" si="9"/>
        <v>11565</v>
      </c>
      <c r="V14" s="65">
        <v>1595</v>
      </c>
      <c r="W14" s="65"/>
      <c r="X14" s="77">
        <f t="shared" si="3"/>
        <v>102.42669055898924</v>
      </c>
      <c r="Y14" s="78">
        <f t="shared" si="4"/>
        <v>10.050743200248005</v>
      </c>
    </row>
    <row r="15" spans="1:25" ht="20.100000000000001" customHeight="1">
      <c r="A15" s="46" t="s">
        <v>100</v>
      </c>
      <c r="B15" s="103">
        <v>3852</v>
      </c>
      <c r="C15" s="103">
        <v>4500</v>
      </c>
      <c r="D15" s="103">
        <v>4800</v>
      </c>
      <c r="E15" s="103">
        <v>4044</v>
      </c>
      <c r="F15" s="24">
        <f t="shared" si="7"/>
        <v>756</v>
      </c>
      <c r="G15" s="24">
        <v>4302</v>
      </c>
      <c r="H15" s="24">
        <f t="shared" si="8"/>
        <v>3407</v>
      </c>
      <c r="I15" s="24">
        <v>895</v>
      </c>
      <c r="J15" s="102">
        <f t="shared" si="1"/>
        <v>89.625</v>
      </c>
      <c r="K15" s="102">
        <f t="shared" si="2"/>
        <v>11.682242990654206</v>
      </c>
      <c r="L15" s="23" t="s">
        <v>48</v>
      </c>
      <c r="M15" s="85">
        <v>19899</v>
      </c>
      <c r="N15" s="103">
        <v>5442</v>
      </c>
      <c r="O15" s="24">
        <v>14128</v>
      </c>
      <c r="P15" s="24">
        <v>13448</v>
      </c>
      <c r="Q15" s="24">
        <f t="shared" si="5"/>
        <v>680</v>
      </c>
      <c r="R15" s="104">
        <v>15164</v>
      </c>
      <c r="S15" s="65">
        <v>14295</v>
      </c>
      <c r="T15" s="65">
        <f t="shared" si="6"/>
        <v>14594</v>
      </c>
      <c r="U15" s="65">
        <f t="shared" si="9"/>
        <v>13725</v>
      </c>
      <c r="V15" s="65">
        <v>570</v>
      </c>
      <c r="W15" s="65">
        <v>570</v>
      </c>
      <c r="X15" s="77">
        <f t="shared" si="3"/>
        <v>107.33295583238957</v>
      </c>
      <c r="Y15" s="78">
        <f t="shared" si="4"/>
        <v>-23.795165586210363</v>
      </c>
    </row>
    <row r="16" spans="1:25" ht="20.100000000000001" customHeight="1">
      <c r="A16" s="46" t="s">
        <v>101</v>
      </c>
      <c r="B16" s="103">
        <v>2581</v>
      </c>
      <c r="C16" s="103">
        <v>2600</v>
      </c>
      <c r="D16" s="103">
        <v>1700</v>
      </c>
      <c r="E16" s="103">
        <v>1091</v>
      </c>
      <c r="F16" s="24">
        <f t="shared" si="7"/>
        <v>609</v>
      </c>
      <c r="G16" s="24">
        <v>1973</v>
      </c>
      <c r="H16" s="24">
        <f t="shared" si="8"/>
        <v>1210</v>
      </c>
      <c r="I16" s="24">
        <v>763</v>
      </c>
      <c r="J16" s="102">
        <f t="shared" si="1"/>
        <v>116.05882352941177</v>
      </c>
      <c r="K16" s="102">
        <f t="shared" si="2"/>
        <v>-23.556760945370012</v>
      </c>
      <c r="L16" s="80" t="s">
        <v>116</v>
      </c>
      <c r="M16" s="85">
        <v>46275</v>
      </c>
      <c r="N16" s="103">
        <v>28853</v>
      </c>
      <c r="O16" s="24">
        <v>57385</v>
      </c>
      <c r="P16" s="24">
        <v>46519</v>
      </c>
      <c r="Q16" s="24">
        <f t="shared" si="5"/>
        <v>10866</v>
      </c>
      <c r="R16" s="104">
        <v>34450</v>
      </c>
      <c r="S16" s="65">
        <v>4066</v>
      </c>
      <c r="T16" s="65">
        <f t="shared" si="6"/>
        <v>26555</v>
      </c>
      <c r="U16" s="65">
        <f t="shared" si="9"/>
        <v>2356</v>
      </c>
      <c r="V16" s="65">
        <v>7895</v>
      </c>
      <c r="W16" s="65">
        <v>1710</v>
      </c>
      <c r="X16" s="77">
        <f t="shared" si="3"/>
        <v>60.033109697656187</v>
      </c>
      <c r="Y16" s="78">
        <f t="shared" si="4"/>
        <v>-25.5537547271745</v>
      </c>
    </row>
    <row r="17" spans="1:25" ht="20.100000000000001" customHeight="1">
      <c r="A17" s="46" t="s">
        <v>102</v>
      </c>
      <c r="B17" s="103">
        <v>9462</v>
      </c>
      <c r="C17" s="103">
        <v>12250</v>
      </c>
      <c r="D17" s="103">
        <v>16500</v>
      </c>
      <c r="E17" s="103">
        <v>16500</v>
      </c>
      <c r="F17" s="24">
        <f t="shared" si="7"/>
        <v>0</v>
      </c>
      <c r="G17" s="24">
        <v>12795</v>
      </c>
      <c r="H17" s="24">
        <f t="shared" si="8"/>
        <v>12795</v>
      </c>
      <c r="I17" s="24"/>
      <c r="J17" s="102">
        <f t="shared" si="1"/>
        <v>77.545454545454547</v>
      </c>
      <c r="K17" s="102">
        <f t="shared" si="2"/>
        <v>35.225110970196575</v>
      </c>
      <c r="L17" s="80" t="s">
        <v>117</v>
      </c>
      <c r="M17" s="85">
        <v>73171</v>
      </c>
      <c r="N17" s="103">
        <v>52631</v>
      </c>
      <c r="O17" s="24">
        <v>67373</v>
      </c>
      <c r="P17" s="24">
        <v>47882</v>
      </c>
      <c r="Q17" s="24">
        <f t="shared" si="5"/>
        <v>19491</v>
      </c>
      <c r="R17" s="104">
        <v>74161</v>
      </c>
      <c r="S17" s="65">
        <v>39622</v>
      </c>
      <c r="T17" s="65">
        <f t="shared" si="6"/>
        <v>56021</v>
      </c>
      <c r="U17" s="65">
        <f t="shared" si="9"/>
        <v>36278</v>
      </c>
      <c r="V17" s="65">
        <v>18140</v>
      </c>
      <c r="W17" s="65">
        <v>3344</v>
      </c>
      <c r="X17" s="77">
        <f t="shared" si="3"/>
        <v>110.0752526976682</v>
      </c>
      <c r="Y17" s="78">
        <f t="shared" si="4"/>
        <v>1.3529950390181904</v>
      </c>
    </row>
    <row r="18" spans="1:25" ht="20.100000000000001" customHeight="1">
      <c r="A18" s="46" t="s">
        <v>103</v>
      </c>
      <c r="B18" s="103">
        <v>18924</v>
      </c>
      <c r="C18" s="103">
        <v>24000</v>
      </c>
      <c r="D18" s="103">
        <v>31000</v>
      </c>
      <c r="E18" s="103">
        <v>31000</v>
      </c>
      <c r="F18" s="24">
        <f t="shared" si="7"/>
        <v>0</v>
      </c>
      <c r="G18" s="24">
        <v>37066</v>
      </c>
      <c r="H18" s="24">
        <f t="shared" si="8"/>
        <v>37066</v>
      </c>
      <c r="I18" s="24"/>
      <c r="J18" s="102">
        <f t="shared" si="1"/>
        <v>119.56774193548387</v>
      </c>
      <c r="K18" s="102">
        <f t="shared" si="2"/>
        <v>95.867681251321073</v>
      </c>
      <c r="L18" s="23" t="s">
        <v>49</v>
      </c>
      <c r="M18" s="85">
        <v>15865</v>
      </c>
      <c r="N18" s="103">
        <v>7364</v>
      </c>
      <c r="O18" s="24">
        <v>14337</v>
      </c>
      <c r="P18" s="24">
        <v>13978</v>
      </c>
      <c r="Q18" s="24">
        <f t="shared" si="5"/>
        <v>359</v>
      </c>
      <c r="R18" s="104">
        <v>15658</v>
      </c>
      <c r="S18" s="65">
        <v>7122</v>
      </c>
      <c r="T18" s="65">
        <f t="shared" si="6"/>
        <v>15568</v>
      </c>
      <c r="U18" s="65">
        <f t="shared" si="9"/>
        <v>7032</v>
      </c>
      <c r="V18" s="65">
        <v>90</v>
      </c>
      <c r="W18" s="65">
        <v>90</v>
      </c>
      <c r="X18" s="77">
        <f t="shared" si="3"/>
        <v>109.2139220199484</v>
      </c>
      <c r="Y18" s="78">
        <f t="shared" si="4"/>
        <v>-1.3047589032461393</v>
      </c>
    </row>
    <row r="19" spans="1:25" ht="20.100000000000001" customHeight="1">
      <c r="A19" s="46" t="s">
        <v>104</v>
      </c>
      <c r="B19" s="103">
        <v>11078</v>
      </c>
      <c r="C19" s="103">
        <v>7500</v>
      </c>
      <c r="D19" s="103">
        <v>8400</v>
      </c>
      <c r="E19" s="103">
        <v>8400</v>
      </c>
      <c r="F19" s="24">
        <f t="shared" si="7"/>
        <v>0</v>
      </c>
      <c r="G19" s="24">
        <v>8409</v>
      </c>
      <c r="H19" s="24">
        <f t="shared" si="8"/>
        <v>8409</v>
      </c>
      <c r="I19" s="24"/>
      <c r="J19" s="102">
        <f t="shared" si="1"/>
        <v>100.10714285714286</v>
      </c>
      <c r="K19" s="102">
        <f t="shared" si="2"/>
        <v>-24.092796533670338</v>
      </c>
      <c r="L19" s="23" t="s">
        <v>121</v>
      </c>
      <c r="M19" s="85">
        <v>11844</v>
      </c>
      <c r="N19" s="103">
        <v>9908</v>
      </c>
      <c r="O19" s="24">
        <v>12212</v>
      </c>
      <c r="P19" s="24">
        <v>12135</v>
      </c>
      <c r="Q19" s="24">
        <f t="shared" si="5"/>
        <v>77</v>
      </c>
      <c r="R19" s="104">
        <v>9401</v>
      </c>
      <c r="S19" s="65">
        <v>2202</v>
      </c>
      <c r="T19" s="65">
        <f t="shared" si="6"/>
        <v>9360</v>
      </c>
      <c r="U19" s="65">
        <f t="shared" si="9"/>
        <v>2202</v>
      </c>
      <c r="V19" s="65">
        <v>41</v>
      </c>
      <c r="W19" s="65"/>
      <c r="X19" s="77">
        <f t="shared" si="3"/>
        <v>76.981657386177531</v>
      </c>
      <c r="Y19" s="78">
        <f t="shared" si="4"/>
        <v>-20.626477541371159</v>
      </c>
    </row>
    <row r="20" spans="1:25" ht="20.100000000000001" customHeight="1">
      <c r="A20" s="46" t="s">
        <v>105</v>
      </c>
      <c r="B20" s="103">
        <v>20301</v>
      </c>
      <c r="C20" s="103">
        <v>24350</v>
      </c>
      <c r="D20" s="103">
        <v>22800</v>
      </c>
      <c r="E20" s="103">
        <v>22800</v>
      </c>
      <c r="F20" s="24">
        <f t="shared" si="7"/>
        <v>0</v>
      </c>
      <c r="G20" s="24">
        <v>18132</v>
      </c>
      <c r="H20" s="24">
        <f t="shared" si="8"/>
        <v>18132</v>
      </c>
      <c r="I20" s="24"/>
      <c r="J20" s="102">
        <f t="shared" si="1"/>
        <v>79.526315789473685</v>
      </c>
      <c r="K20" s="102">
        <f t="shared" si="2"/>
        <v>-10.684202748633071</v>
      </c>
      <c r="L20" s="23" t="s">
        <v>50</v>
      </c>
      <c r="M20" s="85">
        <v>3247</v>
      </c>
      <c r="N20" s="103">
        <v>1190</v>
      </c>
      <c r="O20" s="24">
        <v>2759</v>
      </c>
      <c r="P20" s="24">
        <v>2744</v>
      </c>
      <c r="Q20" s="24">
        <f t="shared" si="5"/>
        <v>15</v>
      </c>
      <c r="R20" s="104">
        <v>2412</v>
      </c>
      <c r="S20" s="65">
        <v>1145</v>
      </c>
      <c r="T20" s="65">
        <f t="shared" si="6"/>
        <v>2307</v>
      </c>
      <c r="U20" s="65">
        <f t="shared" si="9"/>
        <v>1145</v>
      </c>
      <c r="V20" s="65">
        <v>105</v>
      </c>
      <c r="W20" s="65"/>
      <c r="X20" s="77">
        <f t="shared" si="3"/>
        <v>87.422979340340703</v>
      </c>
      <c r="Y20" s="78">
        <f t="shared" si="4"/>
        <v>-25.71604558053588</v>
      </c>
    </row>
    <row r="21" spans="1:25" ht="20.100000000000001" customHeight="1">
      <c r="A21" s="46" t="s">
        <v>30</v>
      </c>
      <c r="B21" s="24">
        <f t="shared" ref="B21:I21" si="10">SUM(B22:B26)</f>
        <v>101430</v>
      </c>
      <c r="C21" s="24">
        <f t="shared" si="10"/>
        <v>112020</v>
      </c>
      <c r="D21" s="24">
        <f t="shared" si="10"/>
        <v>106599</v>
      </c>
      <c r="E21" s="24">
        <f t="shared" si="10"/>
        <v>102267</v>
      </c>
      <c r="F21" s="24">
        <f t="shared" si="10"/>
        <v>4332</v>
      </c>
      <c r="G21" s="24">
        <f t="shared" si="10"/>
        <v>109611</v>
      </c>
      <c r="H21" s="24">
        <f t="shared" si="10"/>
        <v>104705</v>
      </c>
      <c r="I21" s="24">
        <f t="shared" si="10"/>
        <v>4906</v>
      </c>
      <c r="J21" s="102">
        <f t="shared" si="1"/>
        <v>102.82554245349394</v>
      </c>
      <c r="K21" s="102">
        <f t="shared" si="2"/>
        <v>8.0656610470275076</v>
      </c>
      <c r="L21" s="80" t="s">
        <v>118</v>
      </c>
      <c r="M21" s="85"/>
      <c r="N21" s="103">
        <v>0</v>
      </c>
      <c r="O21" s="24">
        <v>0</v>
      </c>
      <c r="P21" s="24"/>
      <c r="Q21" s="24">
        <f t="shared" si="5"/>
        <v>0</v>
      </c>
      <c r="R21" s="104">
        <v>130</v>
      </c>
      <c r="S21" s="14"/>
      <c r="T21" s="65">
        <f t="shared" si="6"/>
        <v>130</v>
      </c>
      <c r="U21" s="65"/>
      <c r="V21" s="65"/>
      <c r="W21" s="65"/>
      <c r="X21" s="77"/>
      <c r="Y21" s="78"/>
    </row>
    <row r="22" spans="1:25" ht="20.100000000000001" customHeight="1">
      <c r="A22" s="46" t="s">
        <v>106</v>
      </c>
      <c r="B22" s="103">
        <v>5716</v>
      </c>
      <c r="C22" s="103">
        <v>11229</v>
      </c>
      <c r="D22" s="103">
        <v>7558</v>
      </c>
      <c r="E22" s="103">
        <v>7558</v>
      </c>
      <c r="F22" s="24">
        <f t="shared" si="7"/>
        <v>0</v>
      </c>
      <c r="G22" s="24">
        <v>7390</v>
      </c>
      <c r="H22" s="24">
        <f t="shared" si="8"/>
        <v>7390</v>
      </c>
      <c r="I22" s="24"/>
      <c r="J22" s="102">
        <f t="shared" si="1"/>
        <v>97.777189732733532</v>
      </c>
      <c r="K22" s="102">
        <f t="shared" si="2"/>
        <v>29.28621413575927</v>
      </c>
      <c r="L22" s="139" t="s">
        <v>192</v>
      </c>
      <c r="M22" s="85">
        <v>3438</v>
      </c>
      <c r="N22" s="103">
        <v>2257</v>
      </c>
      <c r="O22" s="24">
        <v>2751</v>
      </c>
      <c r="P22" s="24">
        <v>2751</v>
      </c>
      <c r="Q22" s="24">
        <f t="shared" ref="Q22:Q27" si="11">O22-P22</f>
        <v>0</v>
      </c>
      <c r="R22" s="104">
        <v>3406</v>
      </c>
      <c r="S22" s="14">
        <v>42</v>
      </c>
      <c r="T22" s="65">
        <f t="shared" si="6"/>
        <v>3406</v>
      </c>
      <c r="U22" s="65">
        <f>SUM(S22-W22)</f>
        <v>42</v>
      </c>
      <c r="V22" s="65"/>
      <c r="W22" s="65"/>
      <c r="X22" s="77">
        <f>SUM(R22/O22)*100</f>
        <v>123.80952380952381</v>
      </c>
      <c r="Y22" s="78">
        <f>SUM(R22-M22)/M22*100</f>
        <v>-0.93077370564281559</v>
      </c>
    </row>
    <row r="23" spans="1:25" ht="20.100000000000001" customHeight="1">
      <c r="A23" s="46" t="s">
        <v>107</v>
      </c>
      <c r="B23" s="103">
        <v>36545</v>
      </c>
      <c r="C23" s="103">
        <v>38116</v>
      </c>
      <c r="D23" s="103">
        <v>51916</v>
      </c>
      <c r="E23" s="103">
        <v>48384</v>
      </c>
      <c r="F23" s="24">
        <f t="shared" si="7"/>
        <v>3532</v>
      </c>
      <c r="G23" s="24">
        <v>50510</v>
      </c>
      <c r="H23" s="24">
        <f t="shared" si="8"/>
        <v>46257</v>
      </c>
      <c r="I23" s="24">
        <v>4253</v>
      </c>
      <c r="J23" s="102">
        <f t="shared" si="1"/>
        <v>97.29177902766007</v>
      </c>
      <c r="K23" s="102">
        <f t="shared" si="2"/>
        <v>38.213161855246959</v>
      </c>
      <c r="L23" s="39" t="s">
        <v>76</v>
      </c>
      <c r="M23" s="85">
        <v>11727</v>
      </c>
      <c r="N23" s="103">
        <v>11580</v>
      </c>
      <c r="O23" s="24">
        <v>17068</v>
      </c>
      <c r="P23" s="24">
        <v>13968</v>
      </c>
      <c r="Q23" s="24">
        <f t="shared" si="11"/>
        <v>3100</v>
      </c>
      <c r="R23" s="104">
        <v>15578</v>
      </c>
      <c r="S23" s="14">
        <v>3905</v>
      </c>
      <c r="T23" s="65">
        <f t="shared" si="6"/>
        <v>11389</v>
      </c>
      <c r="U23" s="65">
        <f>SUM(S23-W23)</f>
        <v>1565</v>
      </c>
      <c r="V23" s="65">
        <v>4189</v>
      </c>
      <c r="W23" s="65">
        <v>2340</v>
      </c>
      <c r="X23" s="77">
        <f>SUM(R23/O23)*100</f>
        <v>91.270213264588705</v>
      </c>
      <c r="Y23" s="78">
        <f>SUM(R23-M23)/M23*100</f>
        <v>32.838748187942358</v>
      </c>
    </row>
    <row r="24" spans="1:25" ht="20.100000000000001" customHeight="1">
      <c r="A24" s="46" t="s">
        <v>108</v>
      </c>
      <c r="B24" s="85">
        <v>4929</v>
      </c>
      <c r="C24" s="103">
        <v>3000</v>
      </c>
      <c r="D24" s="103">
        <v>4600</v>
      </c>
      <c r="E24" s="103">
        <v>4300</v>
      </c>
      <c r="F24" s="14">
        <f t="shared" si="7"/>
        <v>300</v>
      </c>
      <c r="G24" s="14">
        <v>11112</v>
      </c>
      <c r="H24" s="14">
        <f t="shared" si="8"/>
        <v>10992</v>
      </c>
      <c r="I24" s="14">
        <v>120</v>
      </c>
      <c r="J24" s="102">
        <f t="shared" si="1"/>
        <v>241.56521739130437</v>
      </c>
      <c r="K24" s="102">
        <f t="shared" si="2"/>
        <v>125.44126597687158</v>
      </c>
      <c r="L24" s="139" t="s">
        <v>193</v>
      </c>
      <c r="M24" s="85">
        <v>464</v>
      </c>
      <c r="N24" s="103">
        <v>238</v>
      </c>
      <c r="O24" s="24">
        <v>239</v>
      </c>
      <c r="P24" s="24">
        <v>204</v>
      </c>
      <c r="Q24" s="24">
        <f t="shared" si="11"/>
        <v>35</v>
      </c>
      <c r="R24" s="104">
        <v>499</v>
      </c>
      <c r="S24" s="14">
        <v>187</v>
      </c>
      <c r="T24" s="65">
        <f t="shared" si="6"/>
        <v>499</v>
      </c>
      <c r="U24" s="65">
        <f>SUM(S24-W24)</f>
        <v>187</v>
      </c>
      <c r="V24" s="65"/>
      <c r="W24" s="65"/>
      <c r="X24" s="77">
        <f>SUM(R24/O24)*100</f>
        <v>208.78661087866109</v>
      </c>
      <c r="Y24" s="78">
        <f>SUM(R24-M24)/M24*100</f>
        <v>7.5431034482758621</v>
      </c>
    </row>
    <row r="25" spans="1:25" ht="20.100000000000001" customHeight="1">
      <c r="A25" s="46" t="s">
        <v>109</v>
      </c>
      <c r="B25" s="85">
        <v>39188</v>
      </c>
      <c r="C25" s="103">
        <v>52052</v>
      </c>
      <c r="D25" s="103">
        <v>35025</v>
      </c>
      <c r="E25" s="103">
        <v>34525</v>
      </c>
      <c r="F25" s="14">
        <f t="shared" si="7"/>
        <v>500</v>
      </c>
      <c r="G25" s="14">
        <v>32955</v>
      </c>
      <c r="H25" s="14">
        <f t="shared" si="8"/>
        <v>32705</v>
      </c>
      <c r="I25" s="14">
        <v>250</v>
      </c>
      <c r="J25" s="102">
        <f t="shared" si="1"/>
        <v>94.089935760171301</v>
      </c>
      <c r="K25" s="102">
        <f t="shared" si="2"/>
        <v>-15.905379197713584</v>
      </c>
      <c r="L25" s="23" t="s">
        <v>92</v>
      </c>
      <c r="M25" s="85"/>
      <c r="N25" s="103">
        <v>9000</v>
      </c>
      <c r="O25" s="24">
        <v>0</v>
      </c>
      <c r="P25" s="24"/>
      <c r="Q25" s="24">
        <f t="shared" si="11"/>
        <v>0</v>
      </c>
      <c r="R25" s="104"/>
      <c r="S25" s="14"/>
      <c r="T25" s="65">
        <f t="shared" si="6"/>
        <v>0</v>
      </c>
      <c r="U25" s="65"/>
      <c r="V25" s="65"/>
      <c r="W25" s="65"/>
      <c r="X25" s="77"/>
      <c r="Y25" s="78"/>
    </row>
    <row r="26" spans="1:25" ht="20.100000000000001" customHeight="1">
      <c r="A26" s="46" t="s">
        <v>110</v>
      </c>
      <c r="B26" s="85">
        <v>15052</v>
      </c>
      <c r="C26" s="103">
        <v>7623</v>
      </c>
      <c r="D26" s="103">
        <v>7500</v>
      </c>
      <c r="E26" s="103">
        <v>7500</v>
      </c>
      <c r="F26" s="14">
        <f t="shared" si="7"/>
        <v>0</v>
      </c>
      <c r="G26" s="14">
        <v>7644</v>
      </c>
      <c r="H26" s="14">
        <f t="shared" si="8"/>
        <v>7361</v>
      </c>
      <c r="I26" s="14">
        <v>283</v>
      </c>
      <c r="J26" s="102">
        <f t="shared" si="1"/>
        <v>101.92000000000002</v>
      </c>
      <c r="K26" s="102">
        <f t="shared" si="2"/>
        <v>-49.216051023119853</v>
      </c>
      <c r="L26" s="23" t="s">
        <v>91</v>
      </c>
      <c r="M26" s="85">
        <v>60</v>
      </c>
      <c r="N26" s="103">
        <v>8000</v>
      </c>
      <c r="O26" s="24">
        <v>122</v>
      </c>
      <c r="P26" s="24">
        <v>90</v>
      </c>
      <c r="Q26" s="24">
        <f t="shared" si="11"/>
        <v>32</v>
      </c>
      <c r="R26" s="104">
        <v>90</v>
      </c>
      <c r="S26" s="14">
        <v>90</v>
      </c>
      <c r="T26" s="65">
        <f t="shared" si="6"/>
        <v>90</v>
      </c>
      <c r="U26" s="65"/>
      <c r="V26" s="65"/>
      <c r="W26" s="65"/>
      <c r="X26" s="77">
        <f>SUM(R26/O26)*100</f>
        <v>73.770491803278688</v>
      </c>
      <c r="Y26" s="78">
        <f>SUM(R26-M26)/M26*100</f>
        <v>50</v>
      </c>
    </row>
    <row r="27" spans="1:25" ht="20.100000000000001" customHeight="1">
      <c r="A27" s="46"/>
      <c r="B27" s="14"/>
      <c r="C27" s="14"/>
      <c r="D27" s="14"/>
      <c r="E27" s="14"/>
      <c r="F27" s="14"/>
      <c r="G27" s="14"/>
      <c r="H27" s="14"/>
      <c r="I27" s="14"/>
      <c r="J27" s="102"/>
      <c r="K27" s="102"/>
      <c r="L27" s="96" t="s">
        <v>163</v>
      </c>
      <c r="M27" s="85">
        <v>204</v>
      </c>
      <c r="N27" s="103">
        <v>440</v>
      </c>
      <c r="O27" s="24">
        <v>438</v>
      </c>
      <c r="P27" s="24">
        <v>438</v>
      </c>
      <c r="Q27" s="24">
        <f t="shared" si="11"/>
        <v>0</v>
      </c>
      <c r="R27" s="104">
        <v>455</v>
      </c>
      <c r="S27" s="14"/>
      <c r="T27" s="65">
        <f t="shared" si="6"/>
        <v>455</v>
      </c>
      <c r="U27" s="65">
        <f>SUM(S27-W27)</f>
        <v>0</v>
      </c>
      <c r="V27" s="65"/>
      <c r="W27" s="65"/>
      <c r="X27" s="77">
        <f>SUM(R27/O27)*100</f>
        <v>103.88127853881279</v>
      </c>
      <c r="Y27" s="78">
        <f>SUM(R27-M27)/M27*100</f>
        <v>123.03921568627452</v>
      </c>
    </row>
    <row r="28" spans="1:25" ht="20.100000000000001" customHeight="1">
      <c r="A28" s="46"/>
      <c r="B28" s="14"/>
      <c r="C28" s="14"/>
      <c r="D28" s="14"/>
      <c r="E28" s="14"/>
      <c r="F28" s="14"/>
      <c r="G28" s="14"/>
      <c r="H28" s="14"/>
      <c r="I28" s="14"/>
      <c r="J28" s="102"/>
      <c r="K28" s="102"/>
      <c r="L28" s="96"/>
      <c r="M28" s="14"/>
      <c r="N28" s="14"/>
      <c r="O28" s="14"/>
      <c r="P28" s="14"/>
      <c r="Q28" s="14"/>
      <c r="R28" s="14"/>
      <c r="S28" s="14"/>
      <c r="T28" s="82"/>
      <c r="U28" s="82"/>
      <c r="V28" s="82"/>
      <c r="W28" s="82"/>
      <c r="X28" s="77"/>
      <c r="Y28" s="78"/>
    </row>
    <row r="29" spans="1:25" ht="20.100000000000001" customHeight="1">
      <c r="A29" s="46" t="s">
        <v>85</v>
      </c>
      <c r="B29" s="85">
        <v>216060</v>
      </c>
      <c r="C29" s="14">
        <v>242238</v>
      </c>
      <c r="D29" s="103">
        <v>228756</v>
      </c>
      <c r="E29" s="14"/>
      <c r="F29" s="14"/>
      <c r="G29" s="14">
        <f>SUM(H7,H21)</f>
        <v>238466</v>
      </c>
      <c r="H29" s="14"/>
      <c r="I29" s="14"/>
      <c r="J29" s="102">
        <f t="shared" si="1"/>
        <v>104.24469740684397</v>
      </c>
      <c r="K29" s="102">
        <f t="shared" si="2"/>
        <v>10.370267518281958</v>
      </c>
      <c r="L29" s="81" t="s">
        <v>86</v>
      </c>
      <c r="M29" s="14">
        <v>444180</v>
      </c>
      <c r="N29" s="14">
        <v>380102</v>
      </c>
      <c r="O29" s="14">
        <v>460454</v>
      </c>
      <c r="P29" s="14"/>
      <c r="Q29" s="14"/>
      <c r="R29" s="14">
        <f>SUM(T7:T27)</f>
        <v>440758</v>
      </c>
      <c r="S29" s="14">
        <f>SUM(U7:U27)</f>
        <v>97945</v>
      </c>
      <c r="T29" s="82"/>
      <c r="U29" s="82"/>
      <c r="V29" s="82"/>
      <c r="W29" s="82"/>
      <c r="X29" s="77">
        <f>SUM(R29/O29)*100</f>
        <v>95.722482593266648</v>
      </c>
      <c r="Y29" s="78">
        <f>SUM(R29-M29)/M29*100</f>
        <v>-0.77040839299383135</v>
      </c>
    </row>
    <row r="30" spans="1:25" ht="20.100000000000001" customHeight="1">
      <c r="A30" s="46" t="s">
        <v>90</v>
      </c>
      <c r="B30" s="85">
        <v>28261</v>
      </c>
      <c r="C30" s="14">
        <v>31298</v>
      </c>
      <c r="D30" s="103">
        <v>27903</v>
      </c>
      <c r="E30" s="14"/>
      <c r="F30" s="14"/>
      <c r="G30" s="14">
        <f>SUM(I7,I21)</f>
        <v>25785</v>
      </c>
      <c r="H30" s="14"/>
      <c r="I30" s="14"/>
      <c r="J30" s="102">
        <f t="shared" si="1"/>
        <v>92.409418342113753</v>
      </c>
      <c r="K30" s="102">
        <f t="shared" si="2"/>
        <v>-8.7611903329676935</v>
      </c>
      <c r="L30" s="81" t="s">
        <v>89</v>
      </c>
      <c r="M30" s="14">
        <v>59951</v>
      </c>
      <c r="N30" s="14">
        <v>60000</v>
      </c>
      <c r="O30" s="14">
        <v>80270</v>
      </c>
      <c r="P30" s="14"/>
      <c r="Q30" s="14"/>
      <c r="R30" s="14">
        <f>SUM(V7:V27)</f>
        <v>71744</v>
      </c>
      <c r="S30" s="14">
        <f>SUM(W7:W27)</f>
        <v>16460</v>
      </c>
      <c r="T30" s="82"/>
      <c r="U30" s="82"/>
      <c r="V30" s="82"/>
      <c r="W30" s="82"/>
      <c r="X30" s="77">
        <f>SUM(R30/O30)*100</f>
        <v>89.378348075246038</v>
      </c>
      <c r="Y30" s="78">
        <f>SUM(R30-M30)/M30*100</f>
        <v>19.671064702840653</v>
      </c>
    </row>
    <row r="31" spans="1:25" ht="20.100000000000001" customHeight="1">
      <c r="A31" s="106" t="s">
        <v>68</v>
      </c>
      <c r="B31" s="47">
        <f>SUM(B7,B21)</f>
        <v>244321</v>
      </c>
      <c r="C31" s="47">
        <f>SUM(C7,C21)</f>
        <v>273536</v>
      </c>
      <c r="D31" s="47">
        <f>SUM(D7,D21)</f>
        <v>256659</v>
      </c>
      <c r="E31" s="47"/>
      <c r="F31" s="47"/>
      <c r="G31" s="47">
        <f>SUM(G7,G21)</f>
        <v>264251</v>
      </c>
      <c r="H31" s="47"/>
      <c r="I31" s="47"/>
      <c r="J31" s="107">
        <f t="shared" si="1"/>
        <v>102.95801043407791</v>
      </c>
      <c r="K31" s="107">
        <f t="shared" si="2"/>
        <v>8.1573012553157511</v>
      </c>
      <c r="L31" s="108" t="s">
        <v>70</v>
      </c>
      <c r="M31" s="47">
        <f>SUM(M7:M27)</f>
        <v>504131</v>
      </c>
      <c r="N31" s="47">
        <f>SUM(N7:N27)</f>
        <v>440102</v>
      </c>
      <c r="O31" s="47">
        <f>SUM(O7:O27)</f>
        <v>540724</v>
      </c>
      <c r="P31" s="47"/>
      <c r="Q31" s="47"/>
      <c r="R31" s="47">
        <f>SUM(R7:R27)</f>
        <v>512502</v>
      </c>
      <c r="S31" s="47">
        <f>SUM(S7:S27)</f>
        <v>114495</v>
      </c>
      <c r="T31" s="109"/>
      <c r="U31" s="109"/>
      <c r="V31" s="109"/>
      <c r="W31" s="109"/>
      <c r="X31" s="110">
        <f t="shared" si="3"/>
        <v>94.78070142993468</v>
      </c>
      <c r="Y31" s="111">
        <f t="shared" ref="Y31" si="12">SUM(R31-M31)/M31*100</f>
        <v>1.6604811051095847</v>
      </c>
    </row>
    <row r="32" spans="1:25" ht="20.100000000000001" customHeight="1">
      <c r="A32" s="46" t="s">
        <v>111</v>
      </c>
      <c r="B32" s="14">
        <f>SUM(B33:B35)</f>
        <v>262920</v>
      </c>
      <c r="C32" s="14">
        <f>SUM(C33:C35)</f>
        <v>170467</v>
      </c>
      <c r="D32" s="14">
        <f>SUM(D33:D35)</f>
        <v>277254</v>
      </c>
      <c r="E32" s="14"/>
      <c r="F32" s="14"/>
      <c r="G32" s="14">
        <f>SUM(G33:G35)</f>
        <v>272921</v>
      </c>
      <c r="H32" s="14"/>
      <c r="I32" s="14"/>
      <c r="J32" s="102"/>
      <c r="K32" s="102"/>
      <c r="L32" s="81" t="s">
        <v>112</v>
      </c>
      <c r="M32" s="14">
        <f>SUM(M33:M34)</f>
        <v>10202</v>
      </c>
      <c r="N32" s="14">
        <f>SUM(N33:N34)</f>
        <v>11102</v>
      </c>
      <c r="O32" s="14">
        <f>SUM(O33:O34)</f>
        <v>11102</v>
      </c>
      <c r="P32" s="14"/>
      <c r="Q32" s="14"/>
      <c r="R32" s="14">
        <f>SUM(R33:R34)</f>
        <v>15359</v>
      </c>
      <c r="S32" s="14">
        <f>SUM(S33:S34)</f>
        <v>0</v>
      </c>
      <c r="T32" s="82"/>
      <c r="U32" s="82"/>
      <c r="V32" s="82"/>
      <c r="W32" s="82"/>
      <c r="X32" s="77"/>
      <c r="Y32" s="78"/>
    </row>
    <row r="33" spans="1:25" ht="20.100000000000001" customHeight="1">
      <c r="A33" s="46" t="s">
        <v>36</v>
      </c>
      <c r="B33" s="85">
        <v>15713</v>
      </c>
      <c r="C33" s="103">
        <v>15957</v>
      </c>
      <c r="D33" s="103">
        <v>15023</v>
      </c>
      <c r="E33" s="103"/>
      <c r="F33" s="14"/>
      <c r="G33" s="14">
        <v>14835</v>
      </c>
      <c r="H33" s="14"/>
      <c r="I33" s="14"/>
      <c r="J33" s="102"/>
      <c r="K33" s="102"/>
      <c r="L33" s="81" t="s">
        <v>51</v>
      </c>
      <c r="M33" s="14">
        <v>7170</v>
      </c>
      <c r="N33" s="103">
        <v>7170</v>
      </c>
      <c r="O33" s="103">
        <v>7170</v>
      </c>
      <c r="P33" s="103"/>
      <c r="Q33" s="14"/>
      <c r="R33" s="14">
        <v>7170</v>
      </c>
      <c r="S33" s="14"/>
      <c r="T33" s="82"/>
      <c r="U33" s="82"/>
      <c r="V33" s="82"/>
      <c r="W33" s="82"/>
      <c r="X33" s="77"/>
      <c r="Y33" s="78"/>
    </row>
    <row r="34" spans="1:25" ht="20.100000000000001" customHeight="1">
      <c r="A34" s="112" t="s">
        <v>37</v>
      </c>
      <c r="B34" s="85">
        <v>123518</v>
      </c>
      <c r="C34" s="103">
        <v>122144</v>
      </c>
      <c r="D34" s="103">
        <v>136173</v>
      </c>
      <c r="E34" s="103"/>
      <c r="F34" s="14"/>
      <c r="G34" s="14">
        <v>143591</v>
      </c>
      <c r="H34" s="14"/>
      <c r="I34" s="14"/>
      <c r="J34" s="102"/>
      <c r="K34" s="102"/>
      <c r="L34" s="81" t="s">
        <v>52</v>
      </c>
      <c r="M34" s="14">
        <v>3032</v>
      </c>
      <c r="N34" s="103">
        <v>3932</v>
      </c>
      <c r="O34" s="103">
        <v>3932</v>
      </c>
      <c r="P34" s="103"/>
      <c r="Q34" s="14"/>
      <c r="R34" s="14">
        <v>8189</v>
      </c>
      <c r="S34" s="14"/>
      <c r="T34" s="82"/>
      <c r="U34" s="82"/>
      <c r="V34" s="82"/>
      <c r="W34" s="82"/>
      <c r="X34" s="77"/>
      <c r="Y34" s="78"/>
    </row>
    <row r="35" spans="1:25" ht="20.100000000000001" customHeight="1">
      <c r="A35" s="112" t="s">
        <v>38</v>
      </c>
      <c r="B35" s="85">
        <v>123689</v>
      </c>
      <c r="C35" s="103">
        <v>32366</v>
      </c>
      <c r="D35" s="103">
        <v>126058</v>
      </c>
      <c r="E35" s="103"/>
      <c r="F35" s="14"/>
      <c r="G35" s="14">
        <v>114495</v>
      </c>
      <c r="H35" s="14"/>
      <c r="I35" s="14"/>
      <c r="J35" s="102"/>
      <c r="K35" s="102"/>
      <c r="L35" s="115" t="s">
        <v>257</v>
      </c>
      <c r="M35" s="14">
        <v>1600</v>
      </c>
      <c r="N35" s="14"/>
      <c r="O35" s="14">
        <v>192710</v>
      </c>
      <c r="P35" s="14"/>
      <c r="Q35" s="14"/>
      <c r="R35" s="14">
        <v>192710</v>
      </c>
      <c r="S35" s="14"/>
      <c r="T35" s="82"/>
      <c r="U35" s="82"/>
      <c r="V35" s="82"/>
      <c r="W35" s="82"/>
      <c r="X35" s="77"/>
      <c r="Y35" s="78"/>
    </row>
    <row r="36" spans="1:25" ht="20.100000000000001" customHeight="1">
      <c r="A36" s="114" t="s">
        <v>158</v>
      </c>
      <c r="B36" s="14">
        <v>7700</v>
      </c>
      <c r="C36" s="14"/>
      <c r="D36" s="14">
        <v>202000</v>
      </c>
      <c r="E36" s="14"/>
      <c r="F36" s="14"/>
      <c r="G36" s="14">
        <v>202000</v>
      </c>
      <c r="H36" s="14"/>
      <c r="I36" s="14"/>
      <c r="J36" s="102"/>
      <c r="K36" s="102"/>
      <c r="L36" s="115" t="s">
        <v>168</v>
      </c>
      <c r="M36" s="14">
        <f>SUM(M37:M38)</f>
        <v>7942</v>
      </c>
      <c r="N36" s="14">
        <f>SUM(N37:N38)</f>
        <v>0</v>
      </c>
      <c r="O36" s="14">
        <f>SUM(O37:O38)</f>
        <v>0</v>
      </c>
      <c r="P36" s="14"/>
      <c r="Q36" s="14"/>
      <c r="R36" s="14">
        <v>27316</v>
      </c>
      <c r="S36" s="14"/>
      <c r="T36" s="82"/>
      <c r="U36" s="82"/>
      <c r="V36" s="82"/>
      <c r="W36" s="82"/>
      <c r="X36" s="77"/>
      <c r="Y36" s="78"/>
    </row>
    <row r="37" spans="1:25" ht="20.100000000000001" customHeight="1">
      <c r="A37" s="117" t="s">
        <v>122</v>
      </c>
      <c r="B37" s="14">
        <f>SUM(B38:B39)</f>
        <v>8934</v>
      </c>
      <c r="C37" s="14">
        <f>SUM(C38:C39)</f>
        <v>7911</v>
      </c>
      <c r="D37" s="14">
        <f>SUM(D38:D39)</f>
        <v>7942</v>
      </c>
      <c r="E37" s="14"/>
      <c r="F37" s="14"/>
      <c r="G37" s="14">
        <v>8034</v>
      </c>
      <c r="H37" s="14"/>
      <c r="I37" s="14"/>
      <c r="J37" s="102"/>
      <c r="K37" s="102"/>
      <c r="L37" s="81" t="s">
        <v>39</v>
      </c>
      <c r="M37" s="85">
        <v>-5932</v>
      </c>
      <c r="N37" s="14"/>
      <c r="O37" s="14"/>
      <c r="P37" s="14"/>
      <c r="Q37" s="14"/>
      <c r="R37" s="14">
        <v>16162</v>
      </c>
      <c r="S37" s="14">
        <f>SUM(S38:S39)</f>
        <v>0</v>
      </c>
      <c r="T37" s="82"/>
      <c r="U37" s="82"/>
      <c r="V37" s="82"/>
      <c r="W37" s="82"/>
      <c r="X37" s="77"/>
      <c r="Y37" s="78"/>
    </row>
    <row r="38" spans="1:25" ht="20.100000000000001" customHeight="1">
      <c r="A38" s="112" t="s">
        <v>39</v>
      </c>
      <c r="B38" s="85">
        <v>-5083</v>
      </c>
      <c r="C38" s="103">
        <v>-5963</v>
      </c>
      <c r="D38" s="14">
        <v>-5932</v>
      </c>
      <c r="E38" s="14"/>
      <c r="F38" s="14"/>
      <c r="G38" s="14">
        <v>-5840</v>
      </c>
      <c r="H38" s="14"/>
      <c r="I38" s="14"/>
      <c r="J38" s="102"/>
      <c r="K38" s="102"/>
      <c r="L38" s="116" t="s">
        <v>40</v>
      </c>
      <c r="M38" s="14">
        <v>13874</v>
      </c>
      <c r="N38" s="14"/>
      <c r="O38" s="14"/>
      <c r="P38" s="14"/>
      <c r="Q38" s="14"/>
      <c r="R38" s="14">
        <v>11154</v>
      </c>
      <c r="S38" s="14"/>
      <c r="T38" s="14"/>
      <c r="U38" s="14"/>
      <c r="V38" s="14"/>
      <c r="W38" s="14"/>
      <c r="X38" s="77"/>
      <c r="Y38" s="78"/>
    </row>
    <row r="39" spans="1:25" ht="20.100000000000001" customHeight="1">
      <c r="A39" s="112" t="s">
        <v>40</v>
      </c>
      <c r="B39" s="85">
        <v>14017</v>
      </c>
      <c r="C39" s="103">
        <v>13874</v>
      </c>
      <c r="D39" s="14">
        <v>13874</v>
      </c>
      <c r="E39" s="14"/>
      <c r="F39" s="14"/>
      <c r="G39" s="14">
        <v>13874</v>
      </c>
      <c r="H39" s="14"/>
      <c r="I39" s="14"/>
      <c r="J39" s="102"/>
      <c r="K39" s="102"/>
      <c r="L39" s="11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77"/>
      <c r="Y39" s="78"/>
    </row>
    <row r="40" spans="1:25" ht="20.100000000000001" customHeight="1">
      <c r="A40" s="118" t="s">
        <v>135</v>
      </c>
      <c r="B40" s="14"/>
      <c r="C40" s="14"/>
      <c r="D40" s="14">
        <v>681</v>
      </c>
      <c r="E40" s="14"/>
      <c r="F40" s="14"/>
      <c r="G40" s="14">
        <v>681</v>
      </c>
      <c r="H40" s="14"/>
      <c r="I40" s="14"/>
      <c r="J40" s="102"/>
      <c r="K40" s="102"/>
      <c r="L40" s="81"/>
      <c r="M40" s="85"/>
      <c r="N40" s="14"/>
      <c r="O40" s="14"/>
      <c r="P40" s="14"/>
      <c r="Q40" s="14"/>
      <c r="R40" s="14"/>
      <c r="S40" s="14"/>
      <c r="T40" s="82"/>
      <c r="U40" s="82"/>
      <c r="V40" s="82"/>
      <c r="W40" s="82"/>
      <c r="X40" s="77"/>
      <c r="Y40" s="78"/>
    </row>
    <row r="41" spans="1:25" ht="20.100000000000001" customHeight="1">
      <c r="A41" s="46"/>
      <c r="B41" s="14"/>
      <c r="C41" s="14"/>
      <c r="D41" s="14"/>
      <c r="E41" s="14"/>
      <c r="F41" s="14"/>
      <c r="G41" s="14"/>
      <c r="H41" s="14"/>
      <c r="I41" s="14"/>
      <c r="J41" s="102"/>
      <c r="K41" s="102"/>
      <c r="L41" s="119"/>
      <c r="M41" s="86"/>
      <c r="N41" s="86"/>
      <c r="O41" s="86"/>
      <c r="P41" s="86"/>
      <c r="Q41" s="86"/>
      <c r="R41" s="86"/>
      <c r="S41" s="86"/>
      <c r="T41" s="87"/>
      <c r="U41" s="87"/>
      <c r="V41" s="87"/>
      <c r="W41" s="87"/>
      <c r="X41" s="120"/>
      <c r="Y41" s="121"/>
    </row>
    <row r="42" spans="1:25" ht="20.100000000000001" customHeight="1">
      <c r="A42" s="122" t="s">
        <v>69</v>
      </c>
      <c r="B42" s="52">
        <f>SUM(B31:B32,B36,B37,B40)</f>
        <v>523875</v>
      </c>
      <c r="C42" s="52">
        <f>SUM(C31:C32,C36,C37,C40)</f>
        <v>451914</v>
      </c>
      <c r="D42" s="52">
        <f>SUM(D31:D32,D36,D37,D40)</f>
        <v>744536</v>
      </c>
      <c r="E42" s="52">
        <f>SUM(E31:E32,E36,E37,E40+E41)</f>
        <v>0</v>
      </c>
      <c r="F42" s="52"/>
      <c r="G42" s="52">
        <f>SUM(G31:G32,G36,G37,G40)</f>
        <v>747887</v>
      </c>
      <c r="H42" s="52"/>
      <c r="I42" s="52"/>
      <c r="J42" s="123"/>
      <c r="K42" s="123"/>
      <c r="L42" s="124" t="s">
        <v>115</v>
      </c>
      <c r="M42" s="52">
        <f>SUM(M31:M32,M35:M36)</f>
        <v>523875</v>
      </c>
      <c r="N42" s="52">
        <f t="shared" ref="N42" si="13">SUM(N31:N32,N35:N37)</f>
        <v>451204</v>
      </c>
      <c r="O42" s="52">
        <f t="shared" ref="O42:R42" si="14">SUM(O31:O32,O35:O36)</f>
        <v>744536</v>
      </c>
      <c r="P42" s="52">
        <f t="shared" si="14"/>
        <v>0</v>
      </c>
      <c r="Q42" s="52">
        <f t="shared" si="14"/>
        <v>0</v>
      </c>
      <c r="R42" s="52">
        <f t="shared" si="14"/>
        <v>747887</v>
      </c>
      <c r="S42" s="52">
        <f>SUM(S31:S32,S35:S36)</f>
        <v>114495</v>
      </c>
      <c r="T42" s="125"/>
      <c r="U42" s="125"/>
      <c r="V42" s="125"/>
      <c r="W42" s="125"/>
      <c r="X42" s="126"/>
      <c r="Y42" s="127"/>
    </row>
    <row r="43" spans="1:25">
      <c r="A43" s="100"/>
    </row>
    <row r="44" spans="1:25">
      <c r="L44" s="128"/>
    </row>
    <row r="45" spans="1:25">
      <c r="L45" s="128"/>
    </row>
    <row r="46" spans="1:25">
      <c r="L46" s="128"/>
    </row>
    <row r="48" spans="1:25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12:12">
      <c r="L49" s="128"/>
    </row>
  </sheetData>
  <mergeCells count="22">
    <mergeCell ref="A2:Y2"/>
    <mergeCell ref="L4:Y4"/>
    <mergeCell ref="A5:A6"/>
    <mergeCell ref="Y5:Y6"/>
    <mergeCell ref="T5:U5"/>
    <mergeCell ref="V5:W5"/>
    <mergeCell ref="O5:O6"/>
    <mergeCell ref="R5:R6"/>
    <mergeCell ref="M5:M6"/>
    <mergeCell ref="P5:Q5"/>
    <mergeCell ref="H5:I5"/>
    <mergeCell ref="E5:F5"/>
    <mergeCell ref="N5:N6"/>
    <mergeCell ref="L5:L6"/>
    <mergeCell ref="G5:G6"/>
    <mergeCell ref="J5:J6"/>
    <mergeCell ref="A4:K4"/>
    <mergeCell ref="X5:X6"/>
    <mergeCell ref="D5:D6"/>
    <mergeCell ref="B5:B6"/>
    <mergeCell ref="C5:C6"/>
    <mergeCell ref="K5:K6"/>
  </mergeCells>
  <phoneticPr fontId="33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85" firstPageNumber="18" orientation="landscape" useFirstPageNumber="1" r:id="rId1"/>
  <headerFooter>
    <oddFooter xml:space="preserve">&amp;C &amp;P </oddFooter>
  </headerFooter>
  <ignoredErrors>
    <ignoredError sqref="D37 O32:R32 B32:G3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I24"/>
  <sheetViews>
    <sheetView showGridLines="0" showZeros="0" workbookViewId="0">
      <pane xSplit="1" ySplit="6" topLeftCell="B7" activePane="bottomRight" state="frozen"/>
      <selection activeCell="N12" sqref="N12"/>
      <selection pane="topRight" activeCell="N12" sqref="N12"/>
      <selection pane="bottomLeft" activeCell="N12" sqref="N12"/>
      <selection pane="bottomRight" activeCell="H20" sqref="H20"/>
    </sheetView>
  </sheetViews>
  <sheetFormatPr defaultRowHeight="14.25"/>
  <cols>
    <col min="1" max="1" width="28.625" style="3" customWidth="1"/>
    <col min="2" max="2" width="10.625" style="3" customWidth="1"/>
    <col min="3" max="3" width="10.625" style="2" customWidth="1"/>
    <col min="4" max="4" width="8.625" style="3" customWidth="1"/>
    <col min="5" max="5" width="20.625" style="3" customWidth="1"/>
    <col min="6" max="7" width="10.625" style="3" customWidth="1"/>
    <col min="8" max="8" width="8.625" style="3" customWidth="1"/>
    <col min="9" max="9" width="13.125" style="3" customWidth="1"/>
    <col min="10" max="16384" width="9" style="3"/>
  </cols>
  <sheetData>
    <row r="1" spans="1:8">
      <c r="A1" s="197" t="s">
        <v>253</v>
      </c>
      <c r="B1" s="1"/>
    </row>
    <row r="2" spans="1:8" s="210" customFormat="1" ht="30" customHeight="1">
      <c r="A2" s="228" t="s">
        <v>254</v>
      </c>
      <c r="B2" s="229"/>
      <c r="C2" s="229"/>
      <c r="D2" s="229"/>
      <c r="E2" s="229"/>
      <c r="F2" s="229"/>
      <c r="G2" s="229"/>
      <c r="H2" s="229"/>
    </row>
    <row r="3" spans="1:8">
      <c r="A3" s="10" t="s">
        <v>2</v>
      </c>
      <c r="B3" s="10"/>
      <c r="C3" s="11"/>
      <c r="D3" s="10"/>
      <c r="E3" s="10"/>
      <c r="F3" s="10"/>
      <c r="G3" s="10"/>
      <c r="H3" s="12" t="s">
        <v>10</v>
      </c>
    </row>
    <row r="4" spans="1:8" ht="20.100000000000001" customHeight="1">
      <c r="A4" s="263" t="s">
        <v>7</v>
      </c>
      <c r="B4" s="264"/>
      <c r="C4" s="264"/>
      <c r="D4" s="264"/>
      <c r="E4" s="264" t="s">
        <v>3</v>
      </c>
      <c r="F4" s="264"/>
      <c r="G4" s="264"/>
      <c r="H4" s="265"/>
    </row>
    <row r="5" spans="1:8" ht="20.100000000000001" customHeight="1">
      <c r="A5" s="266" t="s">
        <v>4</v>
      </c>
      <c r="B5" s="267" t="s">
        <v>205</v>
      </c>
      <c r="C5" s="268" t="s">
        <v>153</v>
      </c>
      <c r="D5" s="270" t="s">
        <v>16</v>
      </c>
      <c r="E5" s="260" t="s">
        <v>4</v>
      </c>
      <c r="F5" s="271" t="s">
        <v>166</v>
      </c>
      <c r="G5" s="259" t="s">
        <v>154</v>
      </c>
      <c r="H5" s="272" t="s">
        <v>16</v>
      </c>
    </row>
    <row r="6" spans="1:8" ht="20.100000000000001" customHeight="1">
      <c r="A6" s="266"/>
      <c r="B6" s="260"/>
      <c r="C6" s="269"/>
      <c r="D6" s="270"/>
      <c r="E6" s="260"/>
      <c r="F6" s="260"/>
      <c r="G6" s="260"/>
      <c r="H6" s="272"/>
    </row>
    <row r="7" spans="1:8" ht="20.100000000000001" customHeight="1">
      <c r="A7" s="13" t="s">
        <v>59</v>
      </c>
      <c r="B7" s="24">
        <v>1300</v>
      </c>
      <c r="C7" s="24">
        <v>1300</v>
      </c>
      <c r="D7" s="27">
        <f>SUM(C7-B7)/B7*100</f>
        <v>0</v>
      </c>
      <c r="E7" s="21" t="s">
        <v>46</v>
      </c>
      <c r="F7" s="25"/>
      <c r="G7" s="25">
        <v>0</v>
      </c>
      <c r="H7" s="34"/>
    </row>
    <row r="8" spans="1:8" ht="20.100000000000001" customHeight="1">
      <c r="A8" s="26" t="s">
        <v>60</v>
      </c>
      <c r="B8" s="24">
        <v>5689</v>
      </c>
      <c r="C8" s="24">
        <v>5546</v>
      </c>
      <c r="D8" s="27">
        <f>SUM(C8-B8)/B8*100</f>
        <v>-2.5136227808050622</v>
      </c>
      <c r="E8" s="45" t="s">
        <v>84</v>
      </c>
      <c r="F8" s="25"/>
      <c r="G8" s="25">
        <v>356</v>
      </c>
      <c r="H8" s="30"/>
    </row>
    <row r="9" spans="1:8" ht="20.100000000000001" customHeight="1">
      <c r="A9" s="26" t="s">
        <v>61</v>
      </c>
      <c r="B9" s="24">
        <v>190</v>
      </c>
      <c r="C9" s="24">
        <v>1000</v>
      </c>
      <c r="D9" s="27">
        <f>SUM(C9-B9)/B9*100</f>
        <v>426.31578947368428</v>
      </c>
      <c r="E9" s="39" t="s">
        <v>79</v>
      </c>
      <c r="F9" s="25">
        <v>183544</v>
      </c>
      <c r="G9" s="25">
        <v>91877</v>
      </c>
      <c r="H9" s="30">
        <f>SUM(G9-F9)/F9*100</f>
        <v>-49.942793008760844</v>
      </c>
    </row>
    <row r="10" spans="1:8" ht="20.100000000000001" customHeight="1">
      <c r="A10" s="13" t="s">
        <v>62</v>
      </c>
      <c r="B10" s="24">
        <v>83197</v>
      </c>
      <c r="C10" s="24">
        <v>87992</v>
      </c>
      <c r="D10" s="27">
        <f>SUM(C10-B10)/B10*100</f>
        <v>5.7634289697945835</v>
      </c>
      <c r="E10" s="43" t="s">
        <v>80</v>
      </c>
      <c r="F10" s="25">
        <v>82</v>
      </c>
      <c r="G10" s="25">
        <v>0</v>
      </c>
      <c r="H10" s="30">
        <f>SUM(G10-F10)/F10*100</f>
        <v>-100</v>
      </c>
    </row>
    <row r="11" spans="1:8" ht="20.100000000000001" customHeight="1">
      <c r="A11" s="26" t="s">
        <v>225</v>
      </c>
      <c r="B11" s="24">
        <v>272</v>
      </c>
      <c r="C11" s="24"/>
      <c r="D11" s="27">
        <f>SUM(C11-B11)/B11*100</f>
        <v>-100</v>
      </c>
      <c r="E11" s="43" t="s">
        <v>82</v>
      </c>
      <c r="F11" s="25"/>
      <c r="G11" s="25">
        <v>0</v>
      </c>
      <c r="H11" s="34"/>
    </row>
    <row r="12" spans="1:8" ht="20.100000000000001" customHeight="1">
      <c r="A12" s="26"/>
      <c r="B12" s="24"/>
      <c r="C12" s="24"/>
      <c r="D12" s="27"/>
      <c r="E12" s="21" t="s">
        <v>50</v>
      </c>
      <c r="F12" s="25"/>
      <c r="G12" s="25">
        <v>0</v>
      </c>
      <c r="H12" s="34"/>
    </row>
    <row r="13" spans="1:8" ht="20.100000000000001" customHeight="1">
      <c r="A13" s="13"/>
      <c r="B13" s="24"/>
      <c r="C13" s="24"/>
      <c r="D13" s="27"/>
      <c r="E13" s="21" t="s">
        <v>72</v>
      </c>
      <c r="F13" s="25">
        <v>446</v>
      </c>
      <c r="G13" s="25">
        <v>88</v>
      </c>
      <c r="H13" s="34">
        <f>SUM(G13-F13)/F13*100</f>
        <v>-80.269058295964129</v>
      </c>
    </row>
    <row r="14" spans="1:8" ht="20.100000000000001" customHeight="1">
      <c r="A14" s="13"/>
      <c r="B14" s="24"/>
      <c r="C14" s="24"/>
      <c r="D14" s="27"/>
      <c r="E14" s="21" t="s">
        <v>162</v>
      </c>
      <c r="F14" s="25"/>
      <c r="G14" s="25">
        <v>3216</v>
      </c>
      <c r="H14" s="34"/>
    </row>
    <row r="15" spans="1:8" ht="20.100000000000001" customHeight="1">
      <c r="A15" s="13"/>
      <c r="B15" s="24"/>
      <c r="C15" s="24"/>
      <c r="D15" s="27"/>
      <c r="E15" s="38"/>
      <c r="F15" s="25"/>
      <c r="G15" s="25"/>
      <c r="H15" s="34"/>
    </row>
    <row r="16" spans="1:8" ht="20.100000000000001" customHeight="1">
      <c r="A16" s="35" t="s">
        <v>66</v>
      </c>
      <c r="B16" s="49">
        <f>SUM(B7:B13)</f>
        <v>90648</v>
      </c>
      <c r="C16" s="49">
        <f>SUM(C7:C13)</f>
        <v>95838</v>
      </c>
      <c r="D16" s="58">
        <f>SUM(C16-B16)/B16*100</f>
        <v>5.7254434736563411</v>
      </c>
      <c r="E16" s="40" t="s">
        <v>73</v>
      </c>
      <c r="F16" s="62">
        <f>SUM(F7:F14)</f>
        <v>184072</v>
      </c>
      <c r="G16" s="62">
        <f>SUM(G7:G14)</f>
        <v>95537</v>
      </c>
      <c r="H16" s="59">
        <f>SUM(G16-F16)/F16*100</f>
        <v>-48.098026859055153</v>
      </c>
    </row>
    <row r="17" spans="1:9" ht="20.100000000000001" customHeight="1">
      <c r="A17" s="13" t="s">
        <v>113</v>
      </c>
      <c r="B17" s="24">
        <f>SUM(B18:B19)</f>
        <v>12040</v>
      </c>
      <c r="C17" s="24">
        <f>SUM(C18:C19)</f>
        <v>2011</v>
      </c>
      <c r="D17" s="27"/>
      <c r="E17" s="16" t="s">
        <v>114</v>
      </c>
      <c r="F17" s="17">
        <v>6166</v>
      </c>
      <c r="G17" s="25">
        <v>3192</v>
      </c>
      <c r="H17" s="30"/>
    </row>
    <row r="18" spans="1:9" ht="20.100000000000001" customHeight="1">
      <c r="A18" s="13" t="s">
        <v>63</v>
      </c>
      <c r="B18" s="24">
        <v>12040</v>
      </c>
      <c r="C18" s="32">
        <v>2011</v>
      </c>
      <c r="D18" s="72"/>
      <c r="E18" s="71" t="s">
        <v>128</v>
      </c>
      <c r="F18" s="17"/>
      <c r="G18" s="25"/>
      <c r="H18" s="30"/>
    </row>
    <row r="19" spans="1:9" ht="20.100000000000001" customHeight="1">
      <c r="A19" s="13" t="s">
        <v>64</v>
      </c>
      <c r="B19" s="24"/>
      <c r="C19" s="31"/>
      <c r="D19" s="74"/>
      <c r="E19" s="95" t="s">
        <v>255</v>
      </c>
      <c r="F19" s="17"/>
      <c r="G19" s="25"/>
      <c r="H19" s="30"/>
    </row>
    <row r="20" spans="1:9" ht="20.100000000000001" customHeight="1">
      <c r="A20" s="94" t="s">
        <v>165</v>
      </c>
      <c r="B20" s="24">
        <v>81000</v>
      </c>
      <c r="C20" s="24"/>
      <c r="D20" s="73"/>
      <c r="E20" s="95" t="s">
        <v>141</v>
      </c>
      <c r="F20" s="17"/>
      <c r="G20" s="25"/>
      <c r="H20" s="30"/>
    </row>
    <row r="21" spans="1:9" ht="20.100000000000001" customHeight="1">
      <c r="A21" s="94" t="s">
        <v>123</v>
      </c>
      <c r="B21" s="24">
        <v>1853</v>
      </c>
      <c r="C21" s="24">
        <v>880</v>
      </c>
      <c r="D21" s="74"/>
      <c r="E21" s="95" t="s">
        <v>170</v>
      </c>
      <c r="F21" s="25"/>
      <c r="G21" s="25">
        <v>0</v>
      </c>
      <c r="H21" s="28"/>
    </row>
    <row r="22" spans="1:9" ht="20.100000000000001" customHeight="1">
      <c r="A22" s="94"/>
      <c r="B22" s="24"/>
      <c r="C22" s="24"/>
      <c r="D22" s="74"/>
      <c r="E22" s="95"/>
      <c r="F22" s="25"/>
      <c r="G22" s="25"/>
      <c r="H22" s="28"/>
    </row>
    <row r="23" spans="1:9" ht="20.100000000000001" customHeight="1">
      <c r="A23" s="36"/>
      <c r="B23" s="24"/>
      <c r="C23" s="24"/>
      <c r="D23" s="73"/>
      <c r="E23" s="16"/>
      <c r="F23" s="25"/>
      <c r="G23" s="25"/>
      <c r="H23" s="28"/>
      <c r="I23" s="6"/>
    </row>
    <row r="24" spans="1:9" ht="20.100000000000001" customHeight="1">
      <c r="A24" s="41" t="s">
        <v>67</v>
      </c>
      <c r="B24" s="64">
        <f>SUM(B16:B17,B20:B21)</f>
        <v>185541</v>
      </c>
      <c r="C24" s="64">
        <f>SUM(C16:C17,C20:C21)</f>
        <v>98729</v>
      </c>
      <c r="D24" s="75"/>
      <c r="E24" s="42" t="s">
        <v>74</v>
      </c>
      <c r="F24" s="64">
        <f>SUM(F16:F22)</f>
        <v>190238</v>
      </c>
      <c r="G24" s="64">
        <f>SUM(G16:G19)</f>
        <v>98729</v>
      </c>
      <c r="H24" s="76"/>
    </row>
  </sheetData>
  <mergeCells count="11">
    <mergeCell ref="F5:F6"/>
    <mergeCell ref="G5:G6"/>
    <mergeCell ref="H5:H6"/>
    <mergeCell ref="A2:H2"/>
    <mergeCell ref="A4:D4"/>
    <mergeCell ref="E4:H4"/>
    <mergeCell ref="A5:A6"/>
    <mergeCell ref="B5:B6"/>
    <mergeCell ref="C5:C6"/>
    <mergeCell ref="D5:D6"/>
    <mergeCell ref="E5:E6"/>
  </mergeCells>
  <phoneticPr fontId="6" type="noConversion"/>
  <dataValidations count="1">
    <dataValidation type="whole" allowBlank="1" showInputMessage="1" showErrorMessage="1" sqref="F15:G17">
      <formula1>-100000000</formula1>
      <formula2>10000000000</formula2>
    </dataValidation>
  </dataValidations>
  <printOptions horizontalCentered="1"/>
  <pageMargins left="0.78740157480314965" right="0.35433070866141736" top="0.78740157480314965" bottom="0.51181102362204722" header="0.31496062992125984" footer="0.31496062992125984"/>
  <pageSetup paperSize="9" scale="90" firstPageNumber="32" orientation="landscape" useFirstPageNumber="1" r:id="rId1"/>
  <headerFooter alignWithMargins="0">
    <oddFooter>&amp;C&amp;"Times New Roman,常规"&amp;P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pane xSplit="1" ySplit="6" topLeftCell="B7" activePane="bottomRight" state="frozen"/>
      <selection activeCell="A2" sqref="A2:AB2"/>
      <selection pane="topRight" activeCell="A2" sqref="A2:AB2"/>
      <selection pane="bottomLeft" activeCell="A2" sqref="A2:AB2"/>
      <selection pane="bottomRight" activeCell="D12" sqref="D12"/>
    </sheetView>
  </sheetViews>
  <sheetFormatPr defaultRowHeight="14.25"/>
  <cols>
    <col min="1" max="1" width="27.125" style="79" customWidth="1"/>
    <col min="2" max="2" width="8.625" style="79" customWidth="1"/>
    <col min="3" max="3" width="8.625" style="79" hidden="1" customWidth="1"/>
    <col min="4" max="4" width="8.625" style="79" customWidth="1"/>
    <col min="5" max="6" width="8.625" style="79" hidden="1" customWidth="1"/>
    <col min="7" max="7" width="8.625" style="79" customWidth="1"/>
    <col min="8" max="9" width="8.625" style="79" hidden="1" customWidth="1"/>
    <col min="10" max="11" width="7.625" style="79" customWidth="1"/>
    <col min="12" max="12" width="19.375" style="79" customWidth="1"/>
    <col min="13" max="13" width="8.625" style="79" customWidth="1"/>
    <col min="14" max="14" width="8.625" style="79" hidden="1" customWidth="1"/>
    <col min="15" max="15" width="8.625" style="79" customWidth="1"/>
    <col min="16" max="17" width="8.625" style="79" hidden="1" customWidth="1"/>
    <col min="18" max="19" width="8.625" style="79" customWidth="1"/>
    <col min="20" max="23" width="8.625" style="79" hidden="1" customWidth="1"/>
    <col min="24" max="25" width="7.625" style="79" customWidth="1"/>
    <col min="26" max="16384" width="9" style="79"/>
  </cols>
  <sheetData>
    <row r="1" spans="1:25">
      <c r="A1" s="99" t="s">
        <v>6</v>
      </c>
    </row>
    <row r="2" spans="1:25" s="207" customFormat="1" ht="30" customHeight="1">
      <c r="A2" s="219" t="s">
        <v>136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</row>
    <row r="3" spans="1: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Y3" s="101" t="s">
        <v>0</v>
      </c>
    </row>
    <row r="4" spans="1:25" ht="20.100000000000001" customHeight="1">
      <c r="A4" s="227" t="s">
        <v>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 t="s">
        <v>3</v>
      </c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</row>
    <row r="5" spans="1:25" s="135" customFormat="1" ht="20.100000000000001" customHeight="1">
      <c r="A5" s="222" t="s">
        <v>4</v>
      </c>
      <c r="B5" s="217" t="s">
        <v>131</v>
      </c>
      <c r="C5" s="217" t="s">
        <v>171</v>
      </c>
      <c r="D5" s="217" t="s">
        <v>133</v>
      </c>
      <c r="E5" s="224" t="s">
        <v>202</v>
      </c>
      <c r="F5" s="226"/>
      <c r="G5" s="217" t="s">
        <v>134</v>
      </c>
      <c r="H5" s="224" t="s">
        <v>203</v>
      </c>
      <c r="I5" s="226"/>
      <c r="J5" s="217" t="s">
        <v>55</v>
      </c>
      <c r="K5" s="217" t="s">
        <v>16</v>
      </c>
      <c r="L5" s="217" t="s">
        <v>4</v>
      </c>
      <c r="M5" s="217" t="s">
        <v>132</v>
      </c>
      <c r="N5" s="217" t="s">
        <v>172</v>
      </c>
      <c r="O5" s="217" t="s">
        <v>133</v>
      </c>
      <c r="P5" s="224" t="s">
        <v>202</v>
      </c>
      <c r="Q5" s="226"/>
      <c r="R5" s="224" t="s">
        <v>134</v>
      </c>
      <c r="S5" s="134"/>
      <c r="T5" s="224" t="s">
        <v>203</v>
      </c>
      <c r="U5" s="226"/>
      <c r="V5" s="224" t="s">
        <v>203</v>
      </c>
      <c r="W5" s="226"/>
      <c r="X5" s="216" t="s">
        <v>54</v>
      </c>
      <c r="Y5" s="223" t="s">
        <v>16</v>
      </c>
    </row>
    <row r="6" spans="1:25" s="135" customFormat="1" ht="20.100000000000001" customHeight="1">
      <c r="A6" s="222"/>
      <c r="B6" s="217"/>
      <c r="C6" s="217"/>
      <c r="D6" s="217"/>
      <c r="E6" s="136" t="s">
        <v>119</v>
      </c>
      <c r="F6" s="136" t="s">
        <v>120</v>
      </c>
      <c r="G6" s="217"/>
      <c r="H6" s="136" t="s">
        <v>119</v>
      </c>
      <c r="I6" s="136" t="s">
        <v>120</v>
      </c>
      <c r="J6" s="217"/>
      <c r="K6" s="217"/>
      <c r="L6" s="217"/>
      <c r="M6" s="217"/>
      <c r="N6" s="217"/>
      <c r="O6" s="217"/>
      <c r="P6" s="136" t="s">
        <v>119</v>
      </c>
      <c r="Q6" s="136" t="s">
        <v>120</v>
      </c>
      <c r="R6" s="217"/>
      <c r="S6" s="136" t="s">
        <v>5</v>
      </c>
      <c r="T6" s="136" t="s">
        <v>119</v>
      </c>
      <c r="U6" s="136" t="s">
        <v>5</v>
      </c>
      <c r="V6" s="136" t="s">
        <v>120</v>
      </c>
      <c r="W6" s="136" t="s">
        <v>5</v>
      </c>
      <c r="X6" s="216"/>
      <c r="Y6" s="223"/>
    </row>
    <row r="7" spans="1:25" ht="20.100000000000001" customHeight="1">
      <c r="A7" s="46" t="s">
        <v>56</v>
      </c>
      <c r="B7" s="14">
        <v>23</v>
      </c>
      <c r="C7" s="24"/>
      <c r="D7" s="24"/>
      <c r="E7" s="24"/>
      <c r="F7" s="24"/>
      <c r="G7" s="24"/>
      <c r="H7" s="24">
        <f>SUM(G7-I7)</f>
        <v>0</v>
      </c>
      <c r="I7" s="24"/>
      <c r="J7" s="102"/>
      <c r="K7" s="102">
        <f>SUM(G7-B7)/B7*100</f>
        <v>-100</v>
      </c>
      <c r="L7" s="23" t="s">
        <v>46</v>
      </c>
      <c r="M7" s="14">
        <v>50</v>
      </c>
      <c r="N7" s="14"/>
      <c r="O7" s="14"/>
      <c r="P7" s="14"/>
      <c r="Q7" s="14"/>
      <c r="R7" s="14"/>
      <c r="S7" s="14"/>
      <c r="T7" s="14">
        <f t="shared" ref="T7:U10" si="0">SUM(R7-V7)</f>
        <v>0</v>
      </c>
      <c r="U7" s="14">
        <f t="shared" si="0"/>
        <v>0</v>
      </c>
      <c r="V7" s="14"/>
      <c r="W7" s="14"/>
      <c r="X7" s="77"/>
      <c r="Y7" s="78">
        <f>SUM(R7-M7)/M7*100</f>
        <v>-100</v>
      </c>
    </row>
    <row r="8" spans="1:25" ht="20.100000000000001" customHeight="1">
      <c r="A8" s="46" t="s">
        <v>57</v>
      </c>
      <c r="B8" s="14">
        <v>186</v>
      </c>
      <c r="C8" s="24"/>
      <c r="D8" s="24"/>
      <c r="E8" s="24"/>
      <c r="F8" s="24"/>
      <c r="G8" s="24"/>
      <c r="H8" s="24">
        <f t="shared" ref="H8:H14" si="1">SUM(G8-I8)</f>
        <v>0</v>
      </c>
      <c r="I8" s="24"/>
      <c r="J8" s="102"/>
      <c r="K8" s="102">
        <f>SUM(G8-B8)/B8*100</f>
        <v>-100</v>
      </c>
      <c r="L8" s="23" t="s">
        <v>47</v>
      </c>
      <c r="M8" s="14">
        <v>1639</v>
      </c>
      <c r="N8" s="14"/>
      <c r="O8" s="14">
        <v>467</v>
      </c>
      <c r="P8" s="14">
        <v>467</v>
      </c>
      <c r="Q8" s="14"/>
      <c r="R8" s="14">
        <v>854</v>
      </c>
      <c r="S8" s="14">
        <v>854</v>
      </c>
      <c r="T8" s="14">
        <f t="shared" si="0"/>
        <v>854</v>
      </c>
      <c r="U8" s="14">
        <f t="shared" si="0"/>
        <v>854</v>
      </c>
      <c r="V8" s="14"/>
      <c r="W8" s="14"/>
      <c r="X8" s="77">
        <f>SUM(R8/O8)*100</f>
        <v>182.86937901498931</v>
      </c>
      <c r="Y8" s="78">
        <f>SUM(R8-M8)/M8*100</f>
        <v>-47.895057962172054</v>
      </c>
    </row>
    <row r="9" spans="1:25" ht="20.100000000000001" customHeight="1">
      <c r="A9" s="46" t="s">
        <v>58</v>
      </c>
      <c r="B9" s="14">
        <v>1019</v>
      </c>
      <c r="C9" s="24"/>
      <c r="D9" s="24"/>
      <c r="E9" s="24"/>
      <c r="F9" s="24"/>
      <c r="G9" s="24"/>
      <c r="H9" s="24">
        <f t="shared" si="1"/>
        <v>0</v>
      </c>
      <c r="I9" s="24"/>
      <c r="J9" s="102"/>
      <c r="K9" s="102">
        <f>SUM(G9-B9)/B9*100</f>
        <v>-100</v>
      </c>
      <c r="L9" s="23" t="s">
        <v>79</v>
      </c>
      <c r="M9" s="14">
        <v>241738</v>
      </c>
      <c r="N9" s="14">
        <v>199730</v>
      </c>
      <c r="O9" s="24">
        <v>99749</v>
      </c>
      <c r="P9" s="24">
        <v>92861</v>
      </c>
      <c r="Q9" s="24">
        <v>6888</v>
      </c>
      <c r="R9" s="14">
        <v>100415</v>
      </c>
      <c r="S9" s="14">
        <v>8681</v>
      </c>
      <c r="T9" s="14">
        <f t="shared" si="0"/>
        <v>95513</v>
      </c>
      <c r="U9" s="14">
        <f t="shared" si="0"/>
        <v>7741</v>
      </c>
      <c r="V9" s="14">
        <v>4902</v>
      </c>
      <c r="W9" s="14">
        <v>940</v>
      </c>
      <c r="X9" s="77">
        <f>SUM(R9/O9)*100</f>
        <v>100.66767586642473</v>
      </c>
      <c r="Y9" s="78">
        <f>SUM(R9-M9)/M9*100</f>
        <v>-58.461226617246773</v>
      </c>
    </row>
    <row r="10" spans="1:25" ht="20.100000000000001" customHeight="1">
      <c r="A10" s="46" t="s">
        <v>59</v>
      </c>
      <c r="B10" s="14">
        <v>2330</v>
      </c>
      <c r="C10" s="24">
        <v>1200</v>
      </c>
      <c r="D10" s="24">
        <v>1200</v>
      </c>
      <c r="E10" s="24">
        <v>1200</v>
      </c>
      <c r="F10" s="24"/>
      <c r="G10" s="24">
        <v>1300</v>
      </c>
      <c r="H10" s="24">
        <f t="shared" si="1"/>
        <v>1300</v>
      </c>
      <c r="I10" s="24"/>
      <c r="J10" s="102">
        <f t="shared" ref="J10:J18" si="2">SUM(G10/D10)*100</f>
        <v>108.33333333333333</v>
      </c>
      <c r="K10" s="102">
        <f>SUM(G10-B10)/B10*100</f>
        <v>-44.206008583690988</v>
      </c>
      <c r="L10" s="23" t="s">
        <v>80</v>
      </c>
      <c r="M10" s="14">
        <v>784</v>
      </c>
      <c r="N10" s="14">
        <v>82</v>
      </c>
      <c r="O10" s="24">
        <v>0</v>
      </c>
      <c r="P10" s="24"/>
      <c r="Q10" s="24"/>
      <c r="R10" s="14">
        <v>300</v>
      </c>
      <c r="S10" s="14">
        <v>50</v>
      </c>
      <c r="T10" s="14">
        <f t="shared" si="0"/>
        <v>300</v>
      </c>
      <c r="U10" s="14">
        <f t="shared" si="0"/>
        <v>50</v>
      </c>
      <c r="V10" s="14"/>
      <c r="W10" s="14"/>
      <c r="X10" s="77"/>
      <c r="Y10" s="78">
        <f>SUM(R10-M10)/M10*100</f>
        <v>-61.734693877551017</v>
      </c>
    </row>
    <row r="11" spans="1:25" ht="20.100000000000001" customHeight="1">
      <c r="A11" s="112" t="s">
        <v>60</v>
      </c>
      <c r="B11" s="14">
        <v>14533</v>
      </c>
      <c r="C11" s="24">
        <v>12332</v>
      </c>
      <c r="D11" s="24">
        <v>5659</v>
      </c>
      <c r="E11" s="24">
        <v>5659</v>
      </c>
      <c r="F11" s="24"/>
      <c r="G11" s="24">
        <v>5689</v>
      </c>
      <c r="H11" s="24">
        <f t="shared" si="1"/>
        <v>5689</v>
      </c>
      <c r="I11" s="24"/>
      <c r="J11" s="102">
        <f t="shared" si="2"/>
        <v>100.5301289980562</v>
      </c>
      <c r="K11" s="102">
        <f t="shared" ref="K11:K18" si="3">SUM(G11-B11)/B11*100</f>
        <v>-60.854606757035711</v>
      </c>
      <c r="L11" s="23" t="s">
        <v>82</v>
      </c>
      <c r="M11" s="14"/>
      <c r="N11" s="14"/>
      <c r="O11" s="24">
        <v>0</v>
      </c>
      <c r="P11" s="24"/>
      <c r="Q11" s="24"/>
      <c r="R11" s="14"/>
      <c r="S11" s="14">
        <f>SUM(U11,W11)</f>
        <v>0</v>
      </c>
      <c r="T11" s="14"/>
      <c r="U11" s="14"/>
      <c r="V11" s="14"/>
      <c r="W11" s="14"/>
      <c r="X11" s="77"/>
      <c r="Y11" s="78"/>
    </row>
    <row r="12" spans="1:25" ht="20.100000000000001" customHeight="1">
      <c r="A12" s="112" t="s">
        <v>61</v>
      </c>
      <c r="B12" s="14">
        <v>970</v>
      </c>
      <c r="C12" s="14">
        <v>2000</v>
      </c>
      <c r="D12" s="14">
        <v>2000</v>
      </c>
      <c r="E12" s="14">
        <v>2000</v>
      </c>
      <c r="F12" s="14"/>
      <c r="G12" s="24">
        <v>190</v>
      </c>
      <c r="H12" s="24">
        <f t="shared" si="1"/>
        <v>190</v>
      </c>
      <c r="I12" s="24"/>
      <c r="J12" s="102">
        <f t="shared" si="2"/>
        <v>9.5</v>
      </c>
      <c r="K12" s="102">
        <f t="shared" si="3"/>
        <v>-80.412371134020617</v>
      </c>
      <c r="L12" s="23" t="s">
        <v>50</v>
      </c>
      <c r="M12" s="14"/>
      <c r="N12" s="14"/>
      <c r="O12" s="14">
        <v>0</v>
      </c>
      <c r="P12" s="14"/>
      <c r="Q12" s="14"/>
      <c r="R12" s="14"/>
      <c r="S12" s="14">
        <f>SUM(U12,W12)</f>
        <v>0</v>
      </c>
      <c r="T12" s="14"/>
      <c r="U12" s="14"/>
      <c r="V12" s="14"/>
      <c r="W12" s="14"/>
      <c r="X12" s="77"/>
      <c r="Y12" s="78"/>
    </row>
    <row r="13" spans="1:25" ht="20.100000000000001" customHeight="1">
      <c r="A13" s="46" t="s">
        <v>62</v>
      </c>
      <c r="B13" s="14">
        <v>222838</v>
      </c>
      <c r="C13" s="24">
        <v>186444</v>
      </c>
      <c r="D13" s="24">
        <v>84770</v>
      </c>
      <c r="E13" s="24">
        <v>79682</v>
      </c>
      <c r="F13" s="24">
        <v>5088</v>
      </c>
      <c r="G13" s="24">
        <v>87093</v>
      </c>
      <c r="H13" s="24">
        <f t="shared" si="1"/>
        <v>83197</v>
      </c>
      <c r="I13" s="24">
        <v>3896</v>
      </c>
      <c r="J13" s="102">
        <f t="shared" si="2"/>
        <v>102.74035625811018</v>
      </c>
      <c r="K13" s="102">
        <f t="shared" si="3"/>
        <v>-60.916450515621214</v>
      </c>
      <c r="L13" s="23" t="s">
        <v>72</v>
      </c>
      <c r="M13" s="14">
        <v>1581</v>
      </c>
      <c r="N13" s="14">
        <v>446</v>
      </c>
      <c r="O13" s="14">
        <v>2193</v>
      </c>
      <c r="P13" s="14">
        <v>2193</v>
      </c>
      <c r="Q13" s="14"/>
      <c r="R13" s="14">
        <v>2455</v>
      </c>
      <c r="S13" s="14">
        <v>2455</v>
      </c>
      <c r="T13" s="14">
        <f>SUM(R13-V13)</f>
        <v>2423</v>
      </c>
      <c r="U13" s="14">
        <f>SUM(S13-W13)</f>
        <v>2423</v>
      </c>
      <c r="V13" s="14">
        <v>32</v>
      </c>
      <c r="W13" s="14">
        <v>32</v>
      </c>
      <c r="X13" s="77">
        <f>SUM(R13/O13)*100</f>
        <v>111.94710442316462</v>
      </c>
      <c r="Y13" s="78">
        <f>SUM(R13-M13)/M13*100</f>
        <v>55.281467425679956</v>
      </c>
    </row>
    <row r="14" spans="1:25" ht="20.100000000000001" customHeight="1">
      <c r="A14" s="114" t="s">
        <v>223</v>
      </c>
      <c r="B14" s="14"/>
      <c r="C14" s="24"/>
      <c r="D14" s="24"/>
      <c r="E14" s="24"/>
      <c r="F14" s="24"/>
      <c r="G14" s="24">
        <v>272</v>
      </c>
      <c r="H14" s="24">
        <f t="shared" si="1"/>
        <v>272</v>
      </c>
      <c r="I14" s="24"/>
      <c r="J14" s="102"/>
      <c r="K14" s="102"/>
      <c r="L14" s="138" t="s">
        <v>163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77"/>
      <c r="Y14" s="78"/>
    </row>
    <row r="15" spans="1:25" ht="20.100000000000001" customHeight="1">
      <c r="A15" s="46"/>
      <c r="B15" s="14"/>
      <c r="C15" s="24"/>
      <c r="D15" s="24"/>
      <c r="E15" s="24"/>
      <c r="F15" s="24"/>
      <c r="G15" s="24"/>
      <c r="H15" s="24"/>
      <c r="I15" s="24"/>
      <c r="J15" s="102"/>
      <c r="K15" s="102"/>
      <c r="L15" s="2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77"/>
      <c r="Y15" s="78"/>
    </row>
    <row r="16" spans="1:25" ht="20.100000000000001" customHeight="1">
      <c r="A16" s="46" t="s">
        <v>87</v>
      </c>
      <c r="B16" s="14">
        <v>232585</v>
      </c>
      <c r="C16" s="24">
        <v>185790</v>
      </c>
      <c r="D16" s="24">
        <v>88541</v>
      </c>
      <c r="E16" s="24"/>
      <c r="F16" s="24"/>
      <c r="G16" s="24">
        <f>SUM(H7:H14)</f>
        <v>90648</v>
      </c>
      <c r="H16" s="24"/>
      <c r="I16" s="24"/>
      <c r="J16" s="102">
        <f t="shared" si="2"/>
        <v>102.37968850588992</v>
      </c>
      <c r="K16" s="102">
        <f t="shared" si="3"/>
        <v>-61.025861512995249</v>
      </c>
      <c r="L16" s="81" t="s">
        <v>86</v>
      </c>
      <c r="M16" s="14">
        <v>232038</v>
      </c>
      <c r="N16" s="14">
        <v>184072</v>
      </c>
      <c r="O16" s="14">
        <v>95521</v>
      </c>
      <c r="P16" s="14"/>
      <c r="Q16" s="14"/>
      <c r="R16" s="14">
        <f>SUM(T7:T14)</f>
        <v>99090</v>
      </c>
      <c r="S16" s="14">
        <f>SUM(U7:U13)</f>
        <v>11068</v>
      </c>
      <c r="T16" s="14"/>
      <c r="U16" s="14"/>
      <c r="V16" s="14"/>
      <c r="W16" s="14"/>
      <c r="X16" s="77">
        <f t="shared" ref="X16:X18" si="4">SUM(R16/O16)*100</f>
        <v>103.73635116885292</v>
      </c>
      <c r="Y16" s="78">
        <f t="shared" ref="Y16:Y18" si="5">SUM(R16-M16)/M16*100</f>
        <v>-57.295787758901561</v>
      </c>
    </row>
    <row r="17" spans="1:25" ht="20.100000000000001" customHeight="1">
      <c r="A17" s="46" t="s">
        <v>88</v>
      </c>
      <c r="B17" s="14">
        <v>9314</v>
      </c>
      <c r="C17" s="14">
        <v>16186</v>
      </c>
      <c r="D17" s="14">
        <v>5088</v>
      </c>
      <c r="E17" s="14"/>
      <c r="F17" s="14"/>
      <c r="G17" s="14">
        <f>SUM(I7:I14)</f>
        <v>3896</v>
      </c>
      <c r="H17" s="14"/>
      <c r="I17" s="14"/>
      <c r="J17" s="102">
        <f t="shared" si="2"/>
        <v>76.572327044025158</v>
      </c>
      <c r="K17" s="102">
        <f t="shared" si="3"/>
        <v>-58.170496027485505</v>
      </c>
      <c r="L17" s="81" t="s">
        <v>89</v>
      </c>
      <c r="M17" s="14">
        <v>13754</v>
      </c>
      <c r="N17" s="14">
        <v>16186</v>
      </c>
      <c r="O17" s="14">
        <v>6888</v>
      </c>
      <c r="P17" s="14"/>
      <c r="Q17" s="14"/>
      <c r="R17" s="14">
        <f>SUM(V7:V14)</f>
        <v>4934</v>
      </c>
      <c r="S17" s="14">
        <f>SUM(W7:W13)</f>
        <v>972</v>
      </c>
      <c r="T17" s="14"/>
      <c r="U17" s="14"/>
      <c r="V17" s="14"/>
      <c r="W17" s="14"/>
      <c r="X17" s="77">
        <f t="shared" si="4"/>
        <v>71.631823461091756</v>
      </c>
      <c r="Y17" s="78">
        <f t="shared" si="5"/>
        <v>-64.126799476515927</v>
      </c>
    </row>
    <row r="18" spans="1:25" ht="20.100000000000001" customHeight="1">
      <c r="A18" s="106" t="s">
        <v>66</v>
      </c>
      <c r="B18" s="47">
        <f>SUM(B7:B14)</f>
        <v>241899</v>
      </c>
      <c r="C18" s="47">
        <f>SUM(C7:C14)</f>
        <v>201976</v>
      </c>
      <c r="D18" s="47">
        <f>SUM(D7:D14)</f>
        <v>93629</v>
      </c>
      <c r="E18" s="47"/>
      <c r="F18" s="47"/>
      <c r="G18" s="47">
        <f>SUM(G7:G14)</f>
        <v>94544</v>
      </c>
      <c r="H18" s="47"/>
      <c r="I18" s="47"/>
      <c r="J18" s="107">
        <f t="shared" si="2"/>
        <v>100.97726131860856</v>
      </c>
      <c r="K18" s="107">
        <f t="shared" si="3"/>
        <v>-60.915919453987001</v>
      </c>
      <c r="L18" s="108" t="s">
        <v>73</v>
      </c>
      <c r="M18" s="47">
        <f>SUM(M7:M13)</f>
        <v>245792</v>
      </c>
      <c r="N18" s="47">
        <f>SUM(N7:N13)</f>
        <v>200258</v>
      </c>
      <c r="O18" s="47">
        <f>SUM(O7:O13)</f>
        <v>102409</v>
      </c>
      <c r="P18" s="47"/>
      <c r="Q18" s="47"/>
      <c r="R18" s="47">
        <f>SUM(R7:R13)</f>
        <v>104024</v>
      </c>
      <c r="S18" s="47">
        <f>SUM(S7:S13)</f>
        <v>12040</v>
      </c>
      <c r="T18" s="47"/>
      <c r="U18" s="47"/>
      <c r="V18" s="47"/>
      <c r="W18" s="47"/>
      <c r="X18" s="110">
        <f t="shared" si="4"/>
        <v>101.57700983312014</v>
      </c>
      <c r="Y18" s="111">
        <f t="shared" si="5"/>
        <v>-57.67803671396954</v>
      </c>
    </row>
    <row r="19" spans="1:25" ht="20.100000000000001" customHeight="1">
      <c r="A19" s="46" t="s">
        <v>113</v>
      </c>
      <c r="B19" s="14">
        <f>SUM(B20:B21)</f>
        <v>10512</v>
      </c>
      <c r="C19" s="14">
        <f>SUM(C20:C21)</f>
        <v>2179</v>
      </c>
      <c r="D19" s="14">
        <f>SUM(D20:D21)</f>
        <v>10346</v>
      </c>
      <c r="E19" s="14"/>
      <c r="F19" s="14"/>
      <c r="G19" s="14">
        <f>SUM(G20:G21)</f>
        <v>12040</v>
      </c>
      <c r="H19" s="14"/>
      <c r="I19" s="14"/>
      <c r="J19" s="102"/>
      <c r="K19" s="102"/>
      <c r="L19" s="81" t="s">
        <v>114</v>
      </c>
      <c r="M19" s="14">
        <v>7152</v>
      </c>
      <c r="N19" s="14">
        <v>6166</v>
      </c>
      <c r="O19" s="14">
        <v>2830</v>
      </c>
      <c r="P19" s="14"/>
      <c r="Q19" s="14"/>
      <c r="R19" s="14">
        <v>2830</v>
      </c>
      <c r="S19" s="14"/>
      <c r="T19" s="14"/>
      <c r="U19" s="14"/>
      <c r="V19" s="14"/>
      <c r="W19" s="14"/>
      <c r="X19" s="77"/>
      <c r="Y19" s="78"/>
    </row>
    <row r="20" spans="1:25" ht="20.100000000000001" customHeight="1">
      <c r="A20" s="46" t="s">
        <v>63</v>
      </c>
      <c r="B20" s="14">
        <v>10186</v>
      </c>
      <c r="C20" s="14">
        <v>1649</v>
      </c>
      <c r="D20" s="14">
        <v>10246</v>
      </c>
      <c r="E20" s="103"/>
      <c r="F20" s="14"/>
      <c r="G20" s="14">
        <v>12040</v>
      </c>
      <c r="H20" s="14"/>
      <c r="I20" s="14"/>
      <c r="J20" s="102"/>
      <c r="K20" s="102"/>
      <c r="L20" s="115" t="s">
        <v>258</v>
      </c>
      <c r="M20" s="14"/>
      <c r="N20" s="14"/>
      <c r="O20" s="14">
        <v>81000</v>
      </c>
      <c r="P20" s="14"/>
      <c r="Q20" s="14"/>
      <c r="R20" s="14">
        <v>81000</v>
      </c>
      <c r="S20" s="14"/>
      <c r="T20" s="14"/>
      <c r="U20" s="14"/>
      <c r="V20" s="14"/>
      <c r="W20" s="14"/>
      <c r="X20" s="77"/>
      <c r="Y20" s="78"/>
    </row>
    <row r="21" spans="1:25" ht="20.100000000000001" customHeight="1">
      <c r="A21" s="46" t="s">
        <v>64</v>
      </c>
      <c r="B21" s="14">
        <v>326</v>
      </c>
      <c r="C21" s="14">
        <v>530</v>
      </c>
      <c r="D21" s="14">
        <v>100</v>
      </c>
      <c r="E21" s="130"/>
      <c r="F21" s="14"/>
      <c r="G21" s="14"/>
      <c r="H21" s="14"/>
      <c r="I21" s="14"/>
      <c r="J21" s="102"/>
      <c r="K21" s="102"/>
      <c r="L21" s="129" t="s">
        <v>137</v>
      </c>
      <c r="M21" s="14"/>
      <c r="N21" s="14"/>
      <c r="O21" s="14">
        <v>681</v>
      </c>
      <c r="P21" s="14"/>
      <c r="Q21" s="14"/>
      <c r="R21" s="14">
        <v>681</v>
      </c>
      <c r="S21" s="14"/>
      <c r="T21" s="14"/>
      <c r="U21" s="14"/>
      <c r="V21" s="14"/>
      <c r="W21" s="14"/>
      <c r="X21" s="77"/>
      <c r="Y21" s="78"/>
    </row>
    <row r="22" spans="1:25" ht="20.100000000000001" customHeight="1">
      <c r="A22" s="114" t="s">
        <v>165</v>
      </c>
      <c r="B22" s="14"/>
      <c r="C22" s="14"/>
      <c r="D22" s="14">
        <v>81000</v>
      </c>
      <c r="E22" s="14"/>
      <c r="F22" s="14"/>
      <c r="G22" s="14">
        <v>81000</v>
      </c>
      <c r="H22" s="14"/>
      <c r="I22" s="14"/>
      <c r="J22" s="102"/>
      <c r="K22" s="102"/>
      <c r="L22" s="137" t="s">
        <v>190</v>
      </c>
      <c r="M22" s="14">
        <f>SUM(M23:M24)</f>
        <v>1945</v>
      </c>
      <c r="N22" s="14">
        <f>N23+N24</f>
        <v>0</v>
      </c>
      <c r="O22" s="14">
        <f>O23+O24</f>
        <v>0</v>
      </c>
      <c r="P22" s="14"/>
      <c r="Q22" s="14"/>
      <c r="R22" s="14">
        <f>SUM(R23:R24)</f>
        <v>902</v>
      </c>
      <c r="S22" s="14"/>
      <c r="T22" s="14"/>
      <c r="U22" s="14"/>
      <c r="V22" s="14"/>
      <c r="W22" s="14"/>
      <c r="X22" s="77"/>
      <c r="Y22" s="78"/>
    </row>
    <row r="23" spans="1:25" ht="20.100000000000001" customHeight="1">
      <c r="A23" s="118" t="s">
        <v>123</v>
      </c>
      <c r="B23" s="14">
        <f>SUM(B24:B25)</f>
        <v>2478</v>
      </c>
      <c r="C23" s="14">
        <f>SUM(C24:C25)</f>
        <v>2269</v>
      </c>
      <c r="D23" s="14">
        <f>SUM(D24:D25)</f>
        <v>1945</v>
      </c>
      <c r="E23" s="14"/>
      <c r="F23" s="14"/>
      <c r="G23" s="14">
        <f>SUM(G24:G25)</f>
        <v>1853</v>
      </c>
      <c r="H23" s="14"/>
      <c r="I23" s="14"/>
      <c r="J23" s="102"/>
      <c r="K23" s="102"/>
      <c r="L23" s="81" t="s">
        <v>39</v>
      </c>
      <c r="M23" s="14">
        <v>1945</v>
      </c>
      <c r="N23" s="14"/>
      <c r="O23" s="14"/>
      <c r="P23" s="14"/>
      <c r="Q23" s="14"/>
      <c r="R23" s="14">
        <v>902</v>
      </c>
      <c r="S23" s="14"/>
      <c r="T23" s="14"/>
      <c r="U23" s="14"/>
      <c r="V23" s="14"/>
      <c r="W23" s="14"/>
      <c r="X23" s="77"/>
      <c r="Y23" s="78"/>
    </row>
    <row r="24" spans="1:25" ht="20.100000000000001" customHeight="1">
      <c r="A24" s="46" t="s">
        <v>39</v>
      </c>
      <c r="B24" s="85">
        <v>2478</v>
      </c>
      <c r="C24" s="14">
        <v>2269</v>
      </c>
      <c r="D24" s="14">
        <v>1945</v>
      </c>
      <c r="E24" s="14"/>
      <c r="F24" s="14"/>
      <c r="G24" s="14">
        <v>1853</v>
      </c>
      <c r="H24" s="14"/>
      <c r="I24" s="14"/>
      <c r="J24" s="102"/>
      <c r="K24" s="102"/>
      <c r="L24" s="116" t="s">
        <v>65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77"/>
      <c r="Y24" s="78"/>
    </row>
    <row r="25" spans="1:25" ht="20.100000000000001" customHeight="1">
      <c r="A25" s="37" t="s">
        <v>65</v>
      </c>
      <c r="B25" s="14"/>
      <c r="C25" s="14"/>
      <c r="D25" s="14"/>
      <c r="E25" s="14"/>
      <c r="F25" s="14"/>
      <c r="G25" s="14"/>
      <c r="H25" s="14"/>
      <c r="I25" s="14"/>
      <c r="J25" s="102"/>
      <c r="K25" s="102"/>
      <c r="L25" s="1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77"/>
      <c r="Y25" s="78"/>
    </row>
    <row r="26" spans="1:25" ht="20.100000000000001" customHeight="1">
      <c r="A26" s="46"/>
      <c r="B26" s="14"/>
      <c r="C26" s="14"/>
      <c r="D26" s="14"/>
      <c r="E26" s="14"/>
      <c r="F26" s="14"/>
      <c r="G26" s="14"/>
      <c r="H26" s="14"/>
      <c r="I26" s="14"/>
      <c r="J26" s="102"/>
      <c r="K26" s="102"/>
      <c r="L26" s="81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77"/>
      <c r="Y26" s="78"/>
    </row>
    <row r="27" spans="1:25" ht="20.100000000000001" customHeight="1">
      <c r="A27" s="122" t="s">
        <v>67</v>
      </c>
      <c r="B27" s="52">
        <f t="shared" ref="B27:C27" si="6">SUM(B18:B19,B22,B23)</f>
        <v>254889</v>
      </c>
      <c r="C27" s="52">
        <f t="shared" si="6"/>
        <v>206424</v>
      </c>
      <c r="D27" s="52">
        <f>SUM(D18:D19,D22,D23)</f>
        <v>186920</v>
      </c>
      <c r="E27" s="52">
        <f>SUM(E18:E19,E22,E23)</f>
        <v>0</v>
      </c>
      <c r="F27" s="52"/>
      <c r="G27" s="52">
        <f>SUM(G18:G19,G22,G23)</f>
        <v>189437</v>
      </c>
      <c r="H27" s="52"/>
      <c r="I27" s="52"/>
      <c r="J27" s="123"/>
      <c r="K27" s="123"/>
      <c r="L27" s="124" t="s">
        <v>74</v>
      </c>
      <c r="M27" s="52">
        <f>SUM(M18:M22)</f>
        <v>254889</v>
      </c>
      <c r="N27" s="52">
        <f>SUM(N18:N22)</f>
        <v>206424</v>
      </c>
      <c r="O27" s="52">
        <f>SUM(O18:O22)</f>
        <v>186920</v>
      </c>
      <c r="P27" s="52"/>
      <c r="Q27" s="52"/>
      <c r="R27" s="52">
        <f>SUM(R18:R22)</f>
        <v>189437</v>
      </c>
      <c r="S27" s="52"/>
      <c r="T27" s="52"/>
      <c r="U27" s="52"/>
      <c r="V27" s="52"/>
      <c r="W27" s="52"/>
      <c r="X27" s="126"/>
      <c r="Y27" s="127"/>
    </row>
    <row r="28" spans="1:25">
      <c r="L28" s="128"/>
    </row>
    <row r="29" spans="1:25">
      <c r="L29" s="128"/>
    </row>
    <row r="30" spans="1:25">
      <c r="L30" s="128"/>
    </row>
    <row r="32" spans="1:25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</sheetData>
  <mergeCells count="22">
    <mergeCell ref="R5:R6"/>
    <mergeCell ref="X5:X6"/>
    <mergeCell ref="M5:M6"/>
    <mergeCell ref="N5:N6"/>
    <mergeCell ref="O5:O6"/>
    <mergeCell ref="P5:Q5"/>
    <mergeCell ref="A2:Y2"/>
    <mergeCell ref="T5:U5"/>
    <mergeCell ref="V5:W5"/>
    <mergeCell ref="A4:K4"/>
    <mergeCell ref="L4:Y4"/>
    <mergeCell ref="L5:L6"/>
    <mergeCell ref="Y5:Y6"/>
    <mergeCell ref="B5:B6"/>
    <mergeCell ref="J5:J6"/>
    <mergeCell ref="H5:I5"/>
    <mergeCell ref="G5:G6"/>
    <mergeCell ref="K5:K6"/>
    <mergeCell ref="D5:D6"/>
    <mergeCell ref="A5:A6"/>
    <mergeCell ref="E5:F5"/>
    <mergeCell ref="C5:C6"/>
  </mergeCells>
  <phoneticPr fontId="6" type="noConversion"/>
  <printOptions horizontalCentered="1"/>
  <pageMargins left="0.39370078740157483" right="0.39370078740157483" top="0.78740157480314965" bottom="0.39370078740157483" header="0.23622047244094491" footer="0.35433070866141736"/>
  <pageSetup paperSize="9" scale="85" firstPageNumber="20" orientation="landscape" useFirstPageNumber="1" r:id="rId1"/>
  <headerFooter alignWithMargins="0">
    <oddFooter xml:space="preserve">&amp;C &amp;P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showZeros="0" workbookViewId="0">
      <selection activeCell="D13" sqref="D13"/>
    </sheetView>
  </sheetViews>
  <sheetFormatPr defaultRowHeight="14.25"/>
  <cols>
    <col min="1" max="1" width="30.625" customWidth="1"/>
    <col min="2" max="2" width="16.625" customWidth="1"/>
    <col min="3" max="3" width="30.625" customWidth="1"/>
    <col min="4" max="4" width="16.625" customWidth="1"/>
  </cols>
  <sheetData>
    <row r="1" spans="1:4">
      <c r="A1" s="197" t="s">
        <v>240</v>
      </c>
      <c r="B1" s="170"/>
      <c r="C1" s="170"/>
      <c r="D1" s="170"/>
    </row>
    <row r="2" spans="1:4" s="195" customFormat="1" ht="30" customHeight="1">
      <c r="A2" s="228" t="s">
        <v>226</v>
      </c>
      <c r="B2" s="229"/>
      <c r="C2" s="229"/>
      <c r="D2" s="229"/>
    </row>
    <row r="3" spans="1:4" ht="20.100000000000001" customHeight="1">
      <c r="A3" s="171" t="s">
        <v>206</v>
      </c>
      <c r="B3" s="171"/>
      <c r="C3" s="171"/>
      <c r="D3" s="172" t="s">
        <v>207</v>
      </c>
    </row>
    <row r="4" spans="1:4" ht="20.100000000000001" customHeight="1">
      <c r="A4" s="230" t="s">
        <v>208</v>
      </c>
      <c r="B4" s="231"/>
      <c r="C4" s="231" t="s">
        <v>209</v>
      </c>
      <c r="D4" s="232"/>
    </row>
    <row r="5" spans="1:4" ht="39.950000000000003" customHeight="1">
      <c r="A5" s="173" t="s">
        <v>210</v>
      </c>
      <c r="B5" s="187" t="s">
        <v>227</v>
      </c>
      <c r="C5" s="174" t="s">
        <v>210</v>
      </c>
      <c r="D5" s="188" t="s">
        <v>228</v>
      </c>
    </row>
    <row r="6" spans="1:4" ht="20.100000000000001" customHeight="1">
      <c r="A6" s="175" t="s">
        <v>211</v>
      </c>
      <c r="B6" s="176"/>
      <c r="C6" s="177" t="s">
        <v>212</v>
      </c>
      <c r="D6" s="178"/>
    </row>
    <row r="7" spans="1:4" ht="20.100000000000001" customHeight="1">
      <c r="A7" s="175" t="s">
        <v>213</v>
      </c>
      <c r="B7" s="176"/>
      <c r="C7" s="179" t="s">
        <v>214</v>
      </c>
      <c r="D7" s="178"/>
    </row>
    <row r="8" spans="1:4" ht="20.100000000000001" customHeight="1">
      <c r="A8" s="175" t="s">
        <v>215</v>
      </c>
      <c r="B8" s="176"/>
      <c r="C8" s="179" t="s">
        <v>216</v>
      </c>
      <c r="D8" s="178"/>
    </row>
    <row r="9" spans="1:4" ht="20.100000000000001" customHeight="1">
      <c r="A9" s="175" t="s">
        <v>217</v>
      </c>
      <c r="B9" s="176"/>
      <c r="C9" s="179" t="s">
        <v>218</v>
      </c>
      <c r="D9" s="178"/>
    </row>
    <row r="10" spans="1:4" ht="20.100000000000001" customHeight="1">
      <c r="A10" s="175" t="s">
        <v>219</v>
      </c>
      <c r="B10" s="176"/>
      <c r="C10" s="180" t="s">
        <v>220</v>
      </c>
      <c r="D10" s="178"/>
    </row>
    <row r="11" spans="1:4" ht="20.100000000000001" customHeight="1">
      <c r="A11" s="175"/>
      <c r="B11" s="176"/>
      <c r="C11" s="180" t="s">
        <v>221</v>
      </c>
      <c r="D11" s="178">
        <v>16</v>
      </c>
    </row>
    <row r="12" spans="1:4" ht="20.100000000000001" customHeight="1">
      <c r="A12" s="175"/>
      <c r="B12" s="176"/>
      <c r="C12" s="191"/>
      <c r="D12" s="192"/>
    </row>
    <row r="13" spans="1:4" ht="20.100000000000001" customHeight="1">
      <c r="A13" s="193" t="s">
        <v>222</v>
      </c>
      <c r="B13" s="176">
        <f>SUM(B6:B10)</f>
        <v>0</v>
      </c>
      <c r="C13" s="194" t="s">
        <v>229</v>
      </c>
      <c r="D13" s="178">
        <f>SUM(D6:D11)</f>
        <v>16</v>
      </c>
    </row>
    <row r="14" spans="1:4" ht="20.100000000000001" customHeight="1">
      <c r="A14" s="46" t="s">
        <v>111</v>
      </c>
      <c r="B14" s="176">
        <v>16</v>
      </c>
      <c r="C14" s="189" t="s">
        <v>232</v>
      </c>
      <c r="D14" s="178"/>
    </row>
    <row r="15" spans="1:4" ht="20.100000000000001" customHeight="1">
      <c r="A15" s="114" t="s">
        <v>233</v>
      </c>
      <c r="B15" s="176"/>
      <c r="C15" s="115" t="s">
        <v>234</v>
      </c>
      <c r="D15" s="178"/>
    </row>
    <row r="16" spans="1:4" ht="20.100000000000001" customHeight="1">
      <c r="A16" s="175"/>
      <c r="B16" s="176"/>
      <c r="C16" s="181"/>
      <c r="D16" s="178"/>
    </row>
    <row r="17" spans="1:4" ht="20.100000000000001" customHeight="1">
      <c r="A17" s="182" t="s">
        <v>230</v>
      </c>
      <c r="B17" s="183">
        <f>SUM(B13:B15)</f>
        <v>16</v>
      </c>
      <c r="C17" s="190" t="s">
        <v>231</v>
      </c>
      <c r="D17" s="184">
        <f>SUM(D13:D15)</f>
        <v>16</v>
      </c>
    </row>
    <row r="18" spans="1:4" ht="20.100000000000001" customHeight="1">
      <c r="A18" s="196" t="s">
        <v>235</v>
      </c>
    </row>
  </sheetData>
  <mergeCells count="3">
    <mergeCell ref="A2:D2"/>
    <mergeCell ref="A4:B4"/>
    <mergeCell ref="C4:D4"/>
  </mergeCells>
  <phoneticPr fontId="6" type="noConversion"/>
  <printOptions horizontalCentered="1"/>
  <pageMargins left="0.70866141732283472" right="0.70866141732283472" top="0.78740157480314965" bottom="0.74803149606299213" header="0.31496062992125984" footer="0.31496062992125984"/>
  <pageSetup paperSize="9" firstPageNumber="21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L46"/>
  <sheetViews>
    <sheetView showZeros="0" workbookViewId="0">
      <pane xSplit="1" ySplit="6" topLeftCell="B7" activePane="bottomRight" state="frozen"/>
      <selection pane="topRight" activeCell="G1" sqref="G1"/>
      <selection pane="bottomLeft" activeCell="A7" sqref="A7"/>
      <selection pane="bottomRight" activeCell="K38" sqref="K38"/>
    </sheetView>
  </sheetViews>
  <sheetFormatPr defaultRowHeight="14.25"/>
  <cols>
    <col min="1" max="1" width="25.625" style="7" customWidth="1"/>
    <col min="2" max="4" width="8.625" style="7" customWidth="1"/>
    <col min="5" max="6" width="7.625" style="7" customWidth="1"/>
    <col min="7" max="7" width="20.625" style="7" customWidth="1"/>
    <col min="8" max="10" width="8.625" style="7" customWidth="1"/>
    <col min="11" max="12" width="7.625" style="7" customWidth="1"/>
    <col min="13" max="16384" width="9" style="7"/>
  </cols>
  <sheetData>
    <row r="1" spans="1:12">
      <c r="A1" s="198" t="s">
        <v>241</v>
      </c>
    </row>
    <row r="2" spans="1:12" s="208" customFormat="1" ht="30" customHeight="1">
      <c r="A2" s="233" t="s">
        <v>236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12.75" customHeight="1">
      <c r="A3" s="8" t="s">
        <v>2</v>
      </c>
      <c r="B3" s="8"/>
      <c r="C3" s="8"/>
      <c r="D3" s="8"/>
      <c r="E3" s="8"/>
      <c r="F3" s="8"/>
      <c r="G3" s="8"/>
      <c r="L3" s="5" t="s">
        <v>0</v>
      </c>
    </row>
    <row r="4" spans="1:12" ht="20.100000000000001" customHeight="1">
      <c r="A4" s="235" t="s">
        <v>7</v>
      </c>
      <c r="B4" s="236"/>
      <c r="C4" s="236"/>
      <c r="D4" s="236"/>
      <c r="E4" s="236"/>
      <c r="F4" s="236"/>
      <c r="G4" s="236" t="s">
        <v>3</v>
      </c>
      <c r="H4" s="236"/>
      <c r="I4" s="236"/>
      <c r="J4" s="236"/>
      <c r="K4" s="236"/>
      <c r="L4" s="237"/>
    </row>
    <row r="5" spans="1:12" s="163" customFormat="1" ht="20.100000000000001" customHeight="1">
      <c r="A5" s="238" t="s">
        <v>4</v>
      </c>
      <c r="B5" s="217" t="s">
        <v>131</v>
      </c>
      <c r="C5" s="239" t="s">
        <v>133</v>
      </c>
      <c r="D5" s="239" t="s">
        <v>138</v>
      </c>
      <c r="E5" s="239" t="s">
        <v>54</v>
      </c>
      <c r="F5" s="239" t="s">
        <v>15</v>
      </c>
      <c r="G5" s="239" t="s">
        <v>4</v>
      </c>
      <c r="H5" s="239" t="s">
        <v>132</v>
      </c>
      <c r="I5" s="239" t="s">
        <v>133</v>
      </c>
      <c r="J5" s="239" t="s">
        <v>134</v>
      </c>
      <c r="K5" s="240" t="s">
        <v>54</v>
      </c>
      <c r="L5" s="241" t="s">
        <v>16</v>
      </c>
    </row>
    <row r="6" spans="1:12" s="163" customFormat="1" ht="20.100000000000001" customHeight="1">
      <c r="A6" s="238"/>
      <c r="B6" s="217"/>
      <c r="C6" s="239"/>
      <c r="D6" s="239"/>
      <c r="E6" s="239"/>
      <c r="F6" s="239"/>
      <c r="G6" s="239"/>
      <c r="H6" s="239"/>
      <c r="I6" s="239"/>
      <c r="J6" s="239"/>
      <c r="K6" s="240"/>
      <c r="L6" s="241"/>
    </row>
    <row r="7" spans="1:12" ht="20.100000000000001" customHeight="1">
      <c r="A7" s="13" t="s">
        <v>17</v>
      </c>
      <c r="B7" s="14">
        <f>SUM(B8,B10:B20)</f>
        <v>117947</v>
      </c>
      <c r="C7" s="14">
        <f>SUM(C8,C10:C20)</f>
        <v>126489</v>
      </c>
      <c r="D7" s="14">
        <f>SUM(D8,D10:D20)</f>
        <v>133761</v>
      </c>
      <c r="E7" s="15">
        <f t="shared" ref="E7:E26" si="0">SUM(D7/C7)*100</f>
        <v>105.74911652396651</v>
      </c>
      <c r="F7" s="15">
        <f t="shared" ref="F7:F26" si="1">SUM(D7-B7)/B7*100</f>
        <v>13.407717025443629</v>
      </c>
      <c r="G7" s="21" t="s">
        <v>41</v>
      </c>
      <c r="H7" s="14">
        <f>63765-14716</f>
        <v>49049</v>
      </c>
      <c r="I7" s="24">
        <v>58241</v>
      </c>
      <c r="J7" s="33">
        <v>35958</v>
      </c>
      <c r="K7" s="18">
        <f t="shared" ref="K7:K20" si="2">SUM(J7/I7)*100</f>
        <v>61.740011332222998</v>
      </c>
      <c r="L7" s="19">
        <f t="shared" ref="L7:L20" si="3">SUM(J7-H7)/H7*100</f>
        <v>-26.689636893718529</v>
      </c>
    </row>
    <row r="8" spans="1:12" ht="20.100000000000001" customHeight="1">
      <c r="A8" s="22" t="s">
        <v>93</v>
      </c>
      <c r="B8" s="83">
        <f>16659-3481</f>
        <v>13178</v>
      </c>
      <c r="C8" s="83">
        <v>10229</v>
      </c>
      <c r="D8" s="20">
        <v>10842</v>
      </c>
      <c r="E8" s="15">
        <f t="shared" si="0"/>
        <v>105.99276566624303</v>
      </c>
      <c r="F8" s="15">
        <f t="shared" si="1"/>
        <v>-17.726513886780999</v>
      </c>
      <c r="G8" s="21" t="s">
        <v>42</v>
      </c>
      <c r="H8" s="14">
        <v>1424</v>
      </c>
      <c r="I8" s="24">
        <v>1539</v>
      </c>
      <c r="J8" s="33">
        <v>1310</v>
      </c>
      <c r="K8" s="18">
        <f t="shared" si="2"/>
        <v>85.120207927225465</v>
      </c>
      <c r="L8" s="19">
        <f t="shared" si="3"/>
        <v>-8.0056179775280896</v>
      </c>
    </row>
    <row r="9" spans="1:12" ht="20.100000000000001" customHeight="1">
      <c r="A9" s="46" t="s">
        <v>94</v>
      </c>
      <c r="B9" s="83">
        <f>1850-490</f>
        <v>1360</v>
      </c>
      <c r="C9" s="83">
        <v>1568</v>
      </c>
      <c r="D9" s="20">
        <v>1754</v>
      </c>
      <c r="E9" s="15">
        <f t="shared" si="0"/>
        <v>111.86224489795917</v>
      </c>
      <c r="F9" s="15">
        <f t="shared" si="1"/>
        <v>28.97058823529412</v>
      </c>
      <c r="G9" s="21" t="s">
        <v>43</v>
      </c>
      <c r="H9" s="14">
        <v>22606</v>
      </c>
      <c r="I9" s="24">
        <v>25392</v>
      </c>
      <c r="J9" s="33">
        <v>27509</v>
      </c>
      <c r="K9" s="18">
        <f t="shared" si="2"/>
        <v>108.33727158160052</v>
      </c>
      <c r="L9" s="19">
        <f t="shared" si="3"/>
        <v>21.688932141909227</v>
      </c>
    </row>
    <row r="10" spans="1:12" ht="20.100000000000001" customHeight="1">
      <c r="A10" s="13" t="s">
        <v>95</v>
      </c>
      <c r="B10" s="83">
        <f>35481-12969</f>
        <v>22512</v>
      </c>
      <c r="C10" s="83">
        <v>15636</v>
      </c>
      <c r="D10" s="20">
        <v>24845</v>
      </c>
      <c r="E10" s="15">
        <f t="shared" si="0"/>
        <v>158.89613711946788</v>
      </c>
      <c r="F10" s="15">
        <f t="shared" si="1"/>
        <v>10.363361762615494</v>
      </c>
      <c r="G10" s="21" t="s">
        <v>44</v>
      </c>
      <c r="H10" s="14">
        <v>90885</v>
      </c>
      <c r="I10" s="24">
        <v>93303</v>
      </c>
      <c r="J10" s="33">
        <v>104646</v>
      </c>
      <c r="K10" s="18">
        <f t="shared" si="2"/>
        <v>112.15716536445774</v>
      </c>
      <c r="L10" s="19">
        <f t="shared" si="3"/>
        <v>15.141112394784617</v>
      </c>
    </row>
    <row r="11" spans="1:12" ht="20.100000000000001" customHeight="1">
      <c r="A11" s="13" t="s">
        <v>96</v>
      </c>
      <c r="B11" s="83">
        <f>10350-3467</f>
        <v>6883</v>
      </c>
      <c r="C11" s="83">
        <v>4472</v>
      </c>
      <c r="D11" s="20">
        <v>4507</v>
      </c>
      <c r="E11" s="15">
        <f t="shared" si="0"/>
        <v>100.78264758497318</v>
      </c>
      <c r="F11" s="15">
        <f t="shared" si="1"/>
        <v>-34.519831468836266</v>
      </c>
      <c r="G11" s="21" t="s">
        <v>45</v>
      </c>
      <c r="H11" s="14">
        <v>2156</v>
      </c>
      <c r="I11" s="24">
        <v>922</v>
      </c>
      <c r="J11" s="33">
        <v>5982</v>
      </c>
      <c r="K11" s="18">
        <f t="shared" si="2"/>
        <v>648.80694143167034</v>
      </c>
      <c r="L11" s="19">
        <f t="shared" si="3"/>
        <v>177.45825602968461</v>
      </c>
    </row>
    <row r="12" spans="1:12" ht="20.100000000000001" customHeight="1">
      <c r="A12" s="13" t="s">
        <v>97</v>
      </c>
      <c r="B12" s="83">
        <f>2203-1301</f>
        <v>902</v>
      </c>
      <c r="C12" s="83">
        <v>1315</v>
      </c>
      <c r="D12" s="20">
        <v>1003</v>
      </c>
      <c r="E12" s="15">
        <f t="shared" si="0"/>
        <v>76.273764258555133</v>
      </c>
      <c r="F12" s="15">
        <f t="shared" si="1"/>
        <v>11.197339246119734</v>
      </c>
      <c r="G12" s="21" t="s">
        <v>46</v>
      </c>
      <c r="H12" s="14">
        <f>9598-560</f>
        <v>9038</v>
      </c>
      <c r="I12" s="24">
        <v>5847</v>
      </c>
      <c r="J12" s="33">
        <v>5029</v>
      </c>
      <c r="K12" s="18">
        <f t="shared" si="2"/>
        <v>86.009919616897562</v>
      </c>
      <c r="L12" s="19">
        <f t="shared" si="3"/>
        <v>-44.35715866342111</v>
      </c>
    </row>
    <row r="13" spans="1:12" ht="20.100000000000001" customHeight="1">
      <c r="A13" s="13" t="s">
        <v>98</v>
      </c>
      <c r="B13" s="83">
        <f>3367-1478</f>
        <v>1889</v>
      </c>
      <c r="C13" s="83">
        <v>3502</v>
      </c>
      <c r="D13" s="20">
        <v>3661</v>
      </c>
      <c r="E13" s="15">
        <f t="shared" si="0"/>
        <v>104.54026270702457</v>
      </c>
      <c r="F13" s="15">
        <f t="shared" si="1"/>
        <v>93.806246691371101</v>
      </c>
      <c r="G13" s="21" t="s">
        <v>47</v>
      </c>
      <c r="H13" s="14">
        <f>66214-18107</f>
        <v>48107</v>
      </c>
      <c r="I13" s="24">
        <v>56707</v>
      </c>
      <c r="J13" s="33">
        <v>54096</v>
      </c>
      <c r="K13" s="18">
        <f t="shared" si="2"/>
        <v>95.395630169114924</v>
      </c>
      <c r="L13" s="19">
        <f t="shared" si="3"/>
        <v>12.449331698089674</v>
      </c>
    </row>
    <row r="14" spans="1:12" ht="20.100000000000001" customHeight="1">
      <c r="A14" s="13" t="s">
        <v>99</v>
      </c>
      <c r="B14" s="83">
        <v>8633</v>
      </c>
      <c r="C14" s="83">
        <v>7500</v>
      </c>
      <c r="D14" s="20">
        <v>7884</v>
      </c>
      <c r="E14" s="15">
        <f t="shared" si="0"/>
        <v>105.11999999999999</v>
      </c>
      <c r="F14" s="15">
        <f t="shared" si="1"/>
        <v>-8.6760106567821147</v>
      </c>
      <c r="G14" s="140" t="s">
        <v>194</v>
      </c>
      <c r="H14" s="14">
        <f>61289-1398</f>
        <v>59891</v>
      </c>
      <c r="I14" s="24">
        <v>64346</v>
      </c>
      <c r="J14" s="33">
        <v>65854</v>
      </c>
      <c r="K14" s="18">
        <f t="shared" si="2"/>
        <v>102.3435800205141</v>
      </c>
      <c r="L14" s="19">
        <f t="shared" si="3"/>
        <v>9.9564208311766382</v>
      </c>
    </row>
    <row r="15" spans="1:12" ht="20.100000000000001" customHeight="1">
      <c r="A15" s="13" t="s">
        <v>100</v>
      </c>
      <c r="B15" s="83">
        <f>3852-1247</f>
        <v>2605</v>
      </c>
      <c r="C15" s="83">
        <v>4044</v>
      </c>
      <c r="D15" s="20">
        <v>3407</v>
      </c>
      <c r="E15" s="15">
        <f t="shared" si="0"/>
        <v>84.248269040553907</v>
      </c>
      <c r="F15" s="15">
        <f t="shared" si="1"/>
        <v>30.786948176583493</v>
      </c>
      <c r="G15" s="21" t="s">
        <v>48</v>
      </c>
      <c r="H15" s="14">
        <f>19899-860</f>
        <v>19039</v>
      </c>
      <c r="I15" s="24">
        <v>13448</v>
      </c>
      <c r="J15" s="33">
        <v>14594</v>
      </c>
      <c r="K15" s="18">
        <f t="shared" si="2"/>
        <v>108.52171326591315</v>
      </c>
      <c r="L15" s="19">
        <f t="shared" si="3"/>
        <v>-23.346814433531176</v>
      </c>
    </row>
    <row r="16" spans="1:12" ht="20.100000000000001" customHeight="1">
      <c r="A16" s="13" t="s">
        <v>101</v>
      </c>
      <c r="B16" s="83">
        <f>2581-1001</f>
        <v>1580</v>
      </c>
      <c r="C16" s="83">
        <v>1091</v>
      </c>
      <c r="D16" s="20">
        <v>1210</v>
      </c>
      <c r="E16" s="15">
        <f t="shared" si="0"/>
        <v>110.90742438130157</v>
      </c>
      <c r="F16" s="15">
        <f t="shared" si="1"/>
        <v>-23.417721518987342</v>
      </c>
      <c r="G16" s="63" t="s">
        <v>116</v>
      </c>
      <c r="H16" s="14">
        <f>46275-7312</f>
        <v>38963</v>
      </c>
      <c r="I16" s="24">
        <v>46519</v>
      </c>
      <c r="J16" s="33">
        <v>26555</v>
      </c>
      <c r="K16" s="18">
        <f t="shared" si="2"/>
        <v>57.0842021539586</v>
      </c>
      <c r="L16" s="19">
        <f t="shared" si="3"/>
        <v>-31.845597104945718</v>
      </c>
    </row>
    <row r="17" spans="1:12" ht="20.100000000000001" customHeight="1">
      <c r="A17" s="13" t="s">
        <v>102</v>
      </c>
      <c r="B17" s="83">
        <v>9462</v>
      </c>
      <c r="C17" s="83">
        <v>16500</v>
      </c>
      <c r="D17" s="20">
        <v>12795</v>
      </c>
      <c r="E17" s="15">
        <f t="shared" si="0"/>
        <v>77.545454545454547</v>
      </c>
      <c r="F17" s="15">
        <f t="shared" si="1"/>
        <v>35.225110970196575</v>
      </c>
      <c r="G17" s="63" t="s">
        <v>117</v>
      </c>
      <c r="H17" s="14">
        <f>73171-13738</f>
        <v>59433</v>
      </c>
      <c r="I17" s="24">
        <v>47882</v>
      </c>
      <c r="J17" s="33">
        <v>56021</v>
      </c>
      <c r="K17" s="18">
        <f t="shared" si="2"/>
        <v>116.9980368405664</v>
      </c>
      <c r="L17" s="19">
        <f t="shared" si="3"/>
        <v>-5.7409183450271728</v>
      </c>
    </row>
    <row r="18" spans="1:12" ht="20.100000000000001" customHeight="1">
      <c r="A18" s="13" t="s">
        <v>103</v>
      </c>
      <c r="B18" s="83">
        <v>18924</v>
      </c>
      <c r="C18" s="83">
        <v>31000</v>
      </c>
      <c r="D18" s="20">
        <v>37066</v>
      </c>
      <c r="E18" s="15">
        <f t="shared" si="0"/>
        <v>119.56774193548387</v>
      </c>
      <c r="F18" s="15">
        <f t="shared" si="1"/>
        <v>95.867681251321073</v>
      </c>
      <c r="G18" s="21" t="s">
        <v>49</v>
      </c>
      <c r="H18" s="14">
        <f>15865-281</f>
        <v>15584</v>
      </c>
      <c r="I18" s="24">
        <v>13978</v>
      </c>
      <c r="J18" s="33">
        <v>15568</v>
      </c>
      <c r="K18" s="18">
        <f t="shared" si="2"/>
        <v>111.37501788524824</v>
      </c>
      <c r="L18" s="19">
        <f t="shared" si="3"/>
        <v>-0.10266940451745381</v>
      </c>
    </row>
    <row r="19" spans="1:12" ht="20.100000000000001" customHeight="1">
      <c r="A19" s="13" t="s">
        <v>104</v>
      </c>
      <c r="B19" s="83">
        <v>11078</v>
      </c>
      <c r="C19" s="83">
        <v>8400</v>
      </c>
      <c r="D19" s="20">
        <v>8409</v>
      </c>
      <c r="E19" s="15">
        <f t="shared" si="0"/>
        <v>100.10714285714286</v>
      </c>
      <c r="F19" s="15">
        <f t="shared" si="1"/>
        <v>-24.092796533670338</v>
      </c>
      <c r="G19" s="21" t="s">
        <v>121</v>
      </c>
      <c r="H19" s="14">
        <v>11844</v>
      </c>
      <c r="I19" s="24">
        <v>12135</v>
      </c>
      <c r="J19" s="33">
        <v>9360</v>
      </c>
      <c r="K19" s="18">
        <f t="shared" si="2"/>
        <v>77.132262051915944</v>
      </c>
      <c r="L19" s="19">
        <f t="shared" si="3"/>
        <v>-20.972644376899694</v>
      </c>
    </row>
    <row r="20" spans="1:12" ht="20.100000000000001" customHeight="1">
      <c r="A20" s="13" t="s">
        <v>105</v>
      </c>
      <c r="B20" s="83">
        <v>20301</v>
      </c>
      <c r="C20" s="83">
        <v>22800</v>
      </c>
      <c r="D20" s="20">
        <v>18132</v>
      </c>
      <c r="E20" s="15">
        <f t="shared" si="0"/>
        <v>79.526315789473685</v>
      </c>
      <c r="F20" s="15">
        <f t="shared" si="1"/>
        <v>-10.684202748633071</v>
      </c>
      <c r="G20" s="21" t="s">
        <v>50</v>
      </c>
      <c r="H20" s="14">
        <v>3247</v>
      </c>
      <c r="I20" s="24">
        <v>2744</v>
      </c>
      <c r="J20" s="33">
        <v>2307</v>
      </c>
      <c r="K20" s="18">
        <f t="shared" si="2"/>
        <v>84.074344023323604</v>
      </c>
      <c r="L20" s="19">
        <f t="shared" si="3"/>
        <v>-28.949799815214046</v>
      </c>
    </row>
    <row r="21" spans="1:12" ht="20.100000000000001" customHeight="1">
      <c r="A21" s="13" t="s">
        <v>30</v>
      </c>
      <c r="B21" s="20">
        <f>SUM(B22:B26)</f>
        <v>98113</v>
      </c>
      <c r="C21" s="20">
        <f>SUM(C22:C26)</f>
        <v>102267</v>
      </c>
      <c r="D21" s="20">
        <f>SUM(D22:D26)</f>
        <v>104705</v>
      </c>
      <c r="E21" s="15">
        <f t="shared" si="0"/>
        <v>102.38395572374274</v>
      </c>
      <c r="F21" s="15">
        <f t="shared" si="1"/>
        <v>6.7187834435803619</v>
      </c>
      <c r="G21" s="63" t="s">
        <v>118</v>
      </c>
      <c r="H21" s="14"/>
      <c r="I21" s="24"/>
      <c r="J21" s="33">
        <v>130</v>
      </c>
      <c r="K21" s="18"/>
      <c r="L21" s="19"/>
    </row>
    <row r="22" spans="1:12" ht="20.100000000000001" customHeight="1">
      <c r="A22" s="13" t="s">
        <v>106</v>
      </c>
      <c r="B22" s="83">
        <v>5716</v>
      </c>
      <c r="C22" s="83">
        <v>7558</v>
      </c>
      <c r="D22" s="20">
        <v>7390</v>
      </c>
      <c r="E22" s="15">
        <f t="shared" si="0"/>
        <v>97.777189732733532</v>
      </c>
      <c r="F22" s="15">
        <f t="shared" si="1"/>
        <v>29.28621413575927</v>
      </c>
      <c r="G22" s="139" t="s">
        <v>195</v>
      </c>
      <c r="H22" s="17">
        <v>3438</v>
      </c>
      <c r="I22" s="24">
        <v>2751</v>
      </c>
      <c r="J22" s="33">
        <v>3406</v>
      </c>
      <c r="K22" s="18">
        <f>SUM(J22/I22)*100</f>
        <v>123.80952380952381</v>
      </c>
      <c r="L22" s="19">
        <f>SUM(J22-H22)/H22*100</f>
        <v>-0.93077370564281559</v>
      </c>
    </row>
    <row r="23" spans="1:12" ht="20.100000000000001" customHeight="1">
      <c r="A23" s="13" t="s">
        <v>107</v>
      </c>
      <c r="B23" s="83">
        <f>36545-2201</f>
        <v>34344</v>
      </c>
      <c r="C23" s="83">
        <v>48384</v>
      </c>
      <c r="D23" s="20">
        <v>46257</v>
      </c>
      <c r="E23" s="15">
        <f t="shared" si="0"/>
        <v>95.603918650793645</v>
      </c>
      <c r="F23" s="15">
        <f t="shared" si="1"/>
        <v>34.687281621243891</v>
      </c>
      <c r="G23" s="39" t="s">
        <v>76</v>
      </c>
      <c r="H23" s="14">
        <f>11727-2944</f>
        <v>8783</v>
      </c>
      <c r="I23" s="24">
        <v>13968</v>
      </c>
      <c r="J23" s="33">
        <v>11389</v>
      </c>
      <c r="K23" s="18">
        <f>SUM(J23/I23)*100</f>
        <v>81.53636884306988</v>
      </c>
      <c r="L23" s="19">
        <f>SUM(J23-H23)/H23*100</f>
        <v>29.670955254468861</v>
      </c>
    </row>
    <row r="24" spans="1:12" ht="20.100000000000001" customHeight="1">
      <c r="A24" s="13" t="s">
        <v>108</v>
      </c>
      <c r="B24" s="84">
        <f>4929-100</f>
        <v>4829</v>
      </c>
      <c r="C24" s="83">
        <v>4300</v>
      </c>
      <c r="D24" s="17">
        <v>10992</v>
      </c>
      <c r="E24" s="15">
        <f t="shared" si="0"/>
        <v>255.62790697674421</v>
      </c>
      <c r="F24" s="15">
        <f t="shared" si="1"/>
        <v>127.62476703251191</v>
      </c>
      <c r="G24" s="139" t="s">
        <v>196</v>
      </c>
      <c r="H24" s="14">
        <f>464-35</f>
        <v>429</v>
      </c>
      <c r="I24" s="24">
        <v>204</v>
      </c>
      <c r="J24" s="33">
        <v>499</v>
      </c>
      <c r="K24" s="18">
        <f>SUM(J24/I24)*100</f>
        <v>244.60784313725492</v>
      </c>
      <c r="L24" s="19">
        <f>SUM(J24-H24)/H24*100</f>
        <v>16.317016317016318</v>
      </c>
    </row>
    <row r="25" spans="1:12" ht="20.100000000000001" customHeight="1">
      <c r="A25" s="13" t="s">
        <v>109</v>
      </c>
      <c r="B25" s="85">
        <f>39188-335</f>
        <v>38853</v>
      </c>
      <c r="C25" s="83">
        <v>34525</v>
      </c>
      <c r="D25" s="14">
        <v>32705</v>
      </c>
      <c r="E25" s="15">
        <f t="shared" si="0"/>
        <v>94.728457639391749</v>
      </c>
      <c r="F25" s="15">
        <f t="shared" si="1"/>
        <v>-15.823745914086428</v>
      </c>
      <c r="G25" s="23" t="s">
        <v>92</v>
      </c>
      <c r="H25" s="14"/>
      <c r="I25" s="24"/>
      <c r="J25" s="33">
        <v>0</v>
      </c>
      <c r="K25" s="18"/>
      <c r="L25" s="19"/>
    </row>
    <row r="26" spans="1:12" ht="20.100000000000001" customHeight="1">
      <c r="A26" s="13" t="s">
        <v>110</v>
      </c>
      <c r="B26" s="85">
        <f>15052-681</f>
        <v>14371</v>
      </c>
      <c r="C26" s="83">
        <v>7500</v>
      </c>
      <c r="D26" s="14">
        <v>7361</v>
      </c>
      <c r="E26" s="15">
        <f t="shared" si="0"/>
        <v>98.146666666666675</v>
      </c>
      <c r="F26" s="15">
        <f t="shared" si="1"/>
        <v>-48.77879061999861</v>
      </c>
      <c r="G26" s="23" t="s">
        <v>91</v>
      </c>
      <c r="H26" s="14">
        <v>60</v>
      </c>
      <c r="I26" s="24">
        <v>90</v>
      </c>
      <c r="J26" s="33">
        <v>90</v>
      </c>
      <c r="K26" s="18">
        <f>SUM(J26/I26)*100</f>
        <v>100</v>
      </c>
      <c r="L26" s="19">
        <f>SUM(J26-H26)/H26*100</f>
        <v>50</v>
      </c>
    </row>
    <row r="27" spans="1:12" ht="20.100000000000001" customHeight="1">
      <c r="A27" s="13"/>
      <c r="B27" s="14"/>
      <c r="C27" s="14"/>
      <c r="D27" s="14"/>
      <c r="E27" s="15"/>
      <c r="F27" s="15"/>
      <c r="G27" s="23" t="s">
        <v>162</v>
      </c>
      <c r="H27" s="14">
        <v>204</v>
      </c>
      <c r="I27" s="24">
        <v>438</v>
      </c>
      <c r="J27" s="33">
        <v>455</v>
      </c>
      <c r="K27" s="18">
        <f>SUM(J27/I27)*100</f>
        <v>103.88127853881279</v>
      </c>
      <c r="L27" s="19">
        <f>SUM(J27-H27)/H27*100</f>
        <v>123.03921568627452</v>
      </c>
    </row>
    <row r="28" spans="1:12" ht="20.100000000000001" customHeight="1">
      <c r="A28" s="13"/>
      <c r="B28" s="14"/>
      <c r="C28" s="14"/>
      <c r="D28" s="14"/>
      <c r="E28" s="15"/>
      <c r="F28" s="15"/>
      <c r="G28" s="39"/>
      <c r="H28" s="14"/>
      <c r="I28" s="14"/>
      <c r="J28" s="14"/>
      <c r="K28" s="18"/>
      <c r="L28" s="19"/>
    </row>
    <row r="29" spans="1:12" ht="20.100000000000001" customHeight="1">
      <c r="A29" s="35" t="s">
        <v>68</v>
      </c>
      <c r="B29" s="70">
        <f>SUM(B7,B21)</f>
        <v>216060</v>
      </c>
      <c r="C29" s="70">
        <f>SUM(C7,C21)</f>
        <v>228756</v>
      </c>
      <c r="D29" s="47">
        <f>SUM(D7,D21)</f>
        <v>238466</v>
      </c>
      <c r="E29" s="48">
        <f t="shared" ref="E29" si="4">SUM(D29/C29)*100</f>
        <v>104.24469740684397</v>
      </c>
      <c r="F29" s="48">
        <f t="shared" ref="F29" si="5">SUM(D29-B29)/B29*100</f>
        <v>10.370267518281958</v>
      </c>
      <c r="G29" s="40" t="s">
        <v>70</v>
      </c>
      <c r="H29" s="47">
        <f>SUM(H7:H27)</f>
        <v>444180</v>
      </c>
      <c r="I29" s="47">
        <f>SUM(I7:I27)</f>
        <v>460454</v>
      </c>
      <c r="J29" s="47">
        <f>SUM(J7:J27)</f>
        <v>440758</v>
      </c>
      <c r="K29" s="50">
        <f t="shared" ref="K29" si="6">SUM(J29/I29)*100</f>
        <v>95.722482593266648</v>
      </c>
      <c r="L29" s="51">
        <f t="shared" ref="L29" si="7">SUM(J29-H29)/H29*100</f>
        <v>-0.77040839299383135</v>
      </c>
    </row>
    <row r="30" spans="1:12" ht="20.100000000000001" customHeight="1">
      <c r="A30" s="13" t="s">
        <v>111</v>
      </c>
      <c r="B30" s="14">
        <f>SUM(B31:B33)</f>
        <v>262920</v>
      </c>
      <c r="C30" s="14">
        <f>SUM(C31:C33)</f>
        <v>277254</v>
      </c>
      <c r="D30" s="14">
        <f>SUM(D31:D33)</f>
        <v>272921</v>
      </c>
      <c r="E30" s="15"/>
      <c r="F30" s="15"/>
      <c r="G30" s="16" t="s">
        <v>112</v>
      </c>
      <c r="H30" s="14">
        <f>SUM(H31:H32)</f>
        <v>10202</v>
      </c>
      <c r="I30" s="14">
        <f>SUM(I31:I32)</f>
        <v>11102</v>
      </c>
      <c r="J30" s="14">
        <f>SUM(J31:J32)</f>
        <v>15359</v>
      </c>
      <c r="K30" s="18"/>
      <c r="L30" s="19"/>
    </row>
    <row r="31" spans="1:12" ht="20.100000000000001" customHeight="1">
      <c r="A31" s="13" t="s">
        <v>36</v>
      </c>
      <c r="B31" s="85">
        <v>15713</v>
      </c>
      <c r="C31" s="83">
        <v>15023</v>
      </c>
      <c r="D31" s="14">
        <v>14835</v>
      </c>
      <c r="E31" s="15"/>
      <c r="F31" s="15"/>
      <c r="G31" s="16" t="s">
        <v>51</v>
      </c>
      <c r="H31" s="14">
        <v>7170</v>
      </c>
      <c r="I31" s="83">
        <v>7170</v>
      </c>
      <c r="J31" s="14">
        <v>7170</v>
      </c>
      <c r="K31" s="18"/>
      <c r="L31" s="19"/>
    </row>
    <row r="32" spans="1:12" ht="20.100000000000001" customHeight="1">
      <c r="A32" s="26" t="s">
        <v>37</v>
      </c>
      <c r="B32" s="85">
        <v>123518</v>
      </c>
      <c r="C32" s="83">
        <v>136173</v>
      </c>
      <c r="D32" s="14">
        <v>143591</v>
      </c>
      <c r="E32" s="15"/>
      <c r="F32" s="15"/>
      <c r="G32" s="16" t="s">
        <v>52</v>
      </c>
      <c r="H32" s="14">
        <v>3032</v>
      </c>
      <c r="I32" s="83">
        <v>3932</v>
      </c>
      <c r="J32" s="14">
        <v>8189</v>
      </c>
      <c r="K32" s="18"/>
      <c r="L32" s="19"/>
    </row>
    <row r="33" spans="1:12" ht="20.100000000000001" customHeight="1">
      <c r="A33" s="26" t="s">
        <v>38</v>
      </c>
      <c r="B33" s="85">
        <v>123689</v>
      </c>
      <c r="C33" s="83">
        <v>126058</v>
      </c>
      <c r="D33" s="14">
        <v>114495</v>
      </c>
      <c r="E33" s="15"/>
      <c r="F33" s="15"/>
      <c r="G33" s="68" t="s">
        <v>126</v>
      </c>
      <c r="H33" s="14">
        <v>36168</v>
      </c>
      <c r="I33" s="14">
        <v>43020</v>
      </c>
      <c r="J33" s="14">
        <v>47796</v>
      </c>
      <c r="K33" s="18"/>
      <c r="L33" s="19"/>
    </row>
    <row r="34" spans="1:12" ht="20.100000000000001" customHeight="1">
      <c r="A34" s="67" t="s">
        <v>124</v>
      </c>
      <c r="B34" s="14">
        <v>4621</v>
      </c>
      <c r="C34" s="85">
        <v>4527</v>
      </c>
      <c r="D34" s="14">
        <v>4557</v>
      </c>
      <c r="E34" s="15"/>
      <c r="F34" s="15"/>
      <c r="G34" s="95" t="s">
        <v>169</v>
      </c>
      <c r="H34" s="14">
        <v>1600</v>
      </c>
      <c r="I34" s="14">
        <v>192710</v>
      </c>
      <c r="J34" s="14">
        <v>192710</v>
      </c>
      <c r="K34" s="18"/>
      <c r="L34" s="19"/>
    </row>
    <row r="35" spans="1:12" ht="20.100000000000001" customHeight="1">
      <c r="A35" s="94" t="s">
        <v>159</v>
      </c>
      <c r="B35" s="14">
        <v>7700</v>
      </c>
      <c r="C35" s="14">
        <v>202000</v>
      </c>
      <c r="D35" s="14">
        <v>202000</v>
      </c>
      <c r="E35" s="15"/>
      <c r="F35" s="15"/>
      <c r="G35" s="95" t="s">
        <v>168</v>
      </c>
      <c r="H35" s="14">
        <v>-5932</v>
      </c>
      <c r="I35" s="14"/>
      <c r="J35" s="14">
        <v>16162</v>
      </c>
      <c r="K35" s="18"/>
      <c r="L35" s="19"/>
    </row>
    <row r="36" spans="1:12" ht="20.100000000000001" customHeight="1">
      <c r="A36" s="66" t="s">
        <v>125</v>
      </c>
      <c r="B36" s="14">
        <v>-5083</v>
      </c>
      <c r="C36" s="14">
        <v>-5932</v>
      </c>
      <c r="D36" s="14">
        <v>-5840</v>
      </c>
      <c r="E36" s="15"/>
      <c r="F36" s="15"/>
      <c r="G36" s="95"/>
      <c r="H36" s="14"/>
      <c r="I36" s="14"/>
      <c r="J36" s="14"/>
      <c r="K36" s="18"/>
      <c r="L36" s="19"/>
    </row>
    <row r="37" spans="1:12" ht="20.100000000000001" customHeight="1">
      <c r="A37" s="90" t="s">
        <v>155</v>
      </c>
      <c r="B37" s="14"/>
      <c r="C37" s="14">
        <v>681</v>
      </c>
      <c r="D37" s="14">
        <v>681</v>
      </c>
      <c r="E37" s="15"/>
      <c r="F37" s="15"/>
      <c r="G37" s="68"/>
      <c r="H37" s="14"/>
      <c r="I37" s="14"/>
      <c r="J37" s="14"/>
      <c r="K37" s="18"/>
      <c r="L37" s="19"/>
    </row>
    <row r="38" spans="1:12" ht="20.100000000000001" customHeight="1">
      <c r="A38" s="131"/>
      <c r="B38" s="86"/>
      <c r="C38" s="86"/>
      <c r="D38" s="86"/>
      <c r="E38" s="132"/>
      <c r="F38" s="132"/>
      <c r="G38" s="133"/>
      <c r="H38" s="86"/>
      <c r="I38" s="86"/>
      <c r="J38" s="86"/>
      <c r="K38" s="88"/>
      <c r="L38" s="89"/>
    </row>
    <row r="39" spans="1:12" ht="20.100000000000001" customHeight="1">
      <c r="A39" s="41" t="s">
        <v>69</v>
      </c>
      <c r="B39" s="52">
        <f>SUM(B29:B30,B34:B37)</f>
        <v>486218</v>
      </c>
      <c r="C39" s="52">
        <f t="shared" ref="C39:D39" si="8">SUM(C29:C30,C34:C37)</f>
        <v>707286</v>
      </c>
      <c r="D39" s="52">
        <f t="shared" si="8"/>
        <v>712785</v>
      </c>
      <c r="E39" s="53"/>
      <c r="F39" s="53"/>
      <c r="G39" s="42" t="s">
        <v>71</v>
      </c>
      <c r="H39" s="52">
        <f>SUM(H29:H30,H33:H35)</f>
        <v>486218</v>
      </c>
      <c r="I39" s="52">
        <f t="shared" ref="I39:J39" si="9">SUM(I29:I30,I33:I35)</f>
        <v>707286</v>
      </c>
      <c r="J39" s="52">
        <f t="shared" si="9"/>
        <v>712785</v>
      </c>
      <c r="K39" s="55"/>
      <c r="L39" s="56"/>
    </row>
    <row r="40" spans="1:12">
      <c r="A40" s="8"/>
    </row>
    <row r="41" spans="1:12">
      <c r="G41" s="9"/>
    </row>
    <row r="42" spans="1:12">
      <c r="G42" s="9"/>
    </row>
    <row r="43" spans="1:12">
      <c r="G43" s="9"/>
    </row>
    <row r="45" spans="1:12">
      <c r="B45" s="9"/>
      <c r="C45" s="9"/>
      <c r="D45" s="9"/>
      <c r="E45" s="9"/>
      <c r="F45" s="9"/>
      <c r="G45" s="9"/>
    </row>
    <row r="46" spans="1:12">
      <c r="G46" s="9"/>
    </row>
  </sheetData>
  <mergeCells count="15">
    <mergeCell ref="A2:L2"/>
    <mergeCell ref="A4:F4"/>
    <mergeCell ref="G4:L4"/>
    <mergeCell ref="A5:A6"/>
    <mergeCell ref="B5:B6"/>
    <mergeCell ref="C5:C6"/>
    <mergeCell ref="D5:D6"/>
    <mergeCell ref="K5:K6"/>
    <mergeCell ref="L5:L6"/>
    <mergeCell ref="J5:J6"/>
    <mergeCell ref="E5:E6"/>
    <mergeCell ref="F5:F6"/>
    <mergeCell ref="G5:G6"/>
    <mergeCell ref="H5:H6"/>
    <mergeCell ref="I5:I6"/>
  </mergeCells>
  <phoneticPr fontId="47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85" firstPageNumber="22" orientation="landscape" useFirstPageNumber="1" r:id="rId1"/>
  <headerFooter>
    <oddFooter xml:space="preserve">&amp;C 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L29"/>
  <sheetViews>
    <sheetView showGridLines="0" showZeros="0" workbookViewId="0">
      <pane xSplit="1" ySplit="6" topLeftCell="B10" activePane="bottomRight" state="frozen"/>
      <selection activeCell="N12" sqref="N12"/>
      <selection pane="topRight" activeCell="N12" sqref="N12"/>
      <selection pane="bottomLeft" activeCell="N12" sqref="N12"/>
      <selection pane="bottomRight" activeCell="A29" sqref="A29"/>
    </sheetView>
  </sheetViews>
  <sheetFormatPr defaultRowHeight="14.25"/>
  <cols>
    <col min="1" max="1" width="25.625" style="7" customWidth="1"/>
    <col min="2" max="4" width="8.625" style="7" customWidth="1"/>
    <col min="5" max="6" width="7.625" style="7" customWidth="1"/>
    <col min="7" max="7" width="20.625" style="7" customWidth="1"/>
    <col min="8" max="10" width="8.625" style="7" customWidth="1"/>
    <col min="11" max="12" width="7.625" style="7" customWidth="1"/>
    <col min="13" max="16384" width="9" style="7"/>
  </cols>
  <sheetData>
    <row r="1" spans="1:12">
      <c r="A1" s="198" t="s">
        <v>242</v>
      </c>
    </row>
    <row r="2" spans="1:12" s="208" customFormat="1" ht="30" customHeight="1">
      <c r="A2" s="233" t="s">
        <v>237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s="163" customFormat="1">
      <c r="A3" s="164" t="s">
        <v>2</v>
      </c>
      <c r="B3" s="164"/>
      <c r="C3" s="164"/>
      <c r="D3" s="164"/>
      <c r="E3" s="164"/>
      <c r="F3" s="164"/>
      <c r="G3" s="164"/>
      <c r="L3" s="165" t="s">
        <v>0</v>
      </c>
    </row>
    <row r="4" spans="1:12" s="163" customFormat="1" ht="20.100000000000001" customHeight="1">
      <c r="A4" s="242" t="s">
        <v>7</v>
      </c>
      <c r="B4" s="243"/>
      <c r="C4" s="243"/>
      <c r="D4" s="243"/>
      <c r="E4" s="243"/>
      <c r="F4" s="243"/>
      <c r="G4" s="243" t="s">
        <v>3</v>
      </c>
      <c r="H4" s="243"/>
      <c r="I4" s="243"/>
      <c r="J4" s="243"/>
      <c r="K4" s="243"/>
      <c r="L4" s="244"/>
    </row>
    <row r="5" spans="1:12" s="163" customFormat="1" ht="20.100000000000001" customHeight="1">
      <c r="A5" s="238" t="s">
        <v>4</v>
      </c>
      <c r="B5" s="217" t="s">
        <v>131</v>
      </c>
      <c r="C5" s="217" t="s">
        <v>133</v>
      </c>
      <c r="D5" s="239" t="s">
        <v>134</v>
      </c>
      <c r="E5" s="239" t="s">
        <v>55</v>
      </c>
      <c r="F5" s="239" t="s">
        <v>16</v>
      </c>
      <c r="G5" s="239" t="s">
        <v>4</v>
      </c>
      <c r="H5" s="239" t="s">
        <v>132</v>
      </c>
      <c r="I5" s="239" t="s">
        <v>133</v>
      </c>
      <c r="J5" s="239" t="s">
        <v>134</v>
      </c>
      <c r="K5" s="240" t="s">
        <v>54</v>
      </c>
      <c r="L5" s="241" t="s">
        <v>16</v>
      </c>
    </row>
    <row r="6" spans="1:12" s="163" customFormat="1" ht="20.100000000000001" customHeight="1">
      <c r="A6" s="238"/>
      <c r="B6" s="217"/>
      <c r="C6" s="217"/>
      <c r="D6" s="239"/>
      <c r="E6" s="239"/>
      <c r="F6" s="239"/>
      <c r="G6" s="239"/>
      <c r="H6" s="239"/>
      <c r="I6" s="239"/>
      <c r="J6" s="239"/>
      <c r="K6" s="240"/>
      <c r="L6" s="241"/>
    </row>
    <row r="7" spans="1:12" ht="20.100000000000001" customHeight="1">
      <c r="A7" s="13" t="s">
        <v>56</v>
      </c>
      <c r="B7" s="14">
        <v>23</v>
      </c>
      <c r="C7" s="24"/>
      <c r="D7" s="24"/>
      <c r="E7" s="15"/>
      <c r="F7" s="15">
        <f t="shared" ref="F7:F13" si="0">SUM(D7-B7)/B7*100</f>
        <v>-100</v>
      </c>
      <c r="G7" s="21" t="s">
        <v>46</v>
      </c>
      <c r="H7" s="14">
        <v>50</v>
      </c>
      <c r="I7" s="17"/>
      <c r="J7" s="17"/>
      <c r="K7" s="18"/>
      <c r="L7" s="19">
        <f>SUM(J7-H7)/H7*100</f>
        <v>-100</v>
      </c>
    </row>
    <row r="8" spans="1:12" ht="20.100000000000001" customHeight="1">
      <c r="A8" s="13" t="s">
        <v>57</v>
      </c>
      <c r="B8" s="14">
        <v>186</v>
      </c>
      <c r="C8" s="24"/>
      <c r="D8" s="24"/>
      <c r="E8" s="15"/>
      <c r="F8" s="15">
        <f t="shared" si="0"/>
        <v>-100</v>
      </c>
      <c r="G8" s="21" t="s">
        <v>47</v>
      </c>
      <c r="H8" s="17">
        <v>1639</v>
      </c>
      <c r="I8" s="17">
        <v>467</v>
      </c>
      <c r="J8" s="17">
        <v>854</v>
      </c>
      <c r="K8" s="18">
        <f>SUM(J8/I8)*100</f>
        <v>182.86937901498931</v>
      </c>
      <c r="L8" s="19">
        <f>SUM(J8-H8)/H8*100</f>
        <v>-47.895057962172054</v>
      </c>
    </row>
    <row r="9" spans="1:12" ht="20.100000000000001" customHeight="1">
      <c r="A9" s="13" t="s">
        <v>58</v>
      </c>
      <c r="B9" s="14">
        <v>1019</v>
      </c>
      <c r="C9" s="24"/>
      <c r="D9" s="24"/>
      <c r="E9" s="15"/>
      <c r="F9" s="15">
        <f t="shared" si="0"/>
        <v>-100</v>
      </c>
      <c r="G9" s="23" t="s">
        <v>79</v>
      </c>
      <c r="H9" s="17">
        <f>241738-13754</f>
        <v>227984</v>
      </c>
      <c r="I9" s="25">
        <v>92861</v>
      </c>
      <c r="J9" s="17">
        <v>95513</v>
      </c>
      <c r="K9" s="18">
        <f>SUM(J9/I9)*100</f>
        <v>102.85588137108151</v>
      </c>
      <c r="L9" s="19">
        <f>SUM(J9-H9)/H9*100</f>
        <v>-58.105393360937605</v>
      </c>
    </row>
    <row r="10" spans="1:12" ht="20.100000000000001" customHeight="1">
      <c r="A10" s="13" t="s">
        <v>59</v>
      </c>
      <c r="B10" s="14">
        <v>2330</v>
      </c>
      <c r="C10" s="24">
        <v>1200</v>
      </c>
      <c r="D10" s="24">
        <v>1300</v>
      </c>
      <c r="E10" s="15">
        <f>SUM(D10/C10)*100</f>
        <v>108.33333333333333</v>
      </c>
      <c r="F10" s="15">
        <f t="shared" si="0"/>
        <v>-44.206008583690988</v>
      </c>
      <c r="G10" s="21" t="s">
        <v>80</v>
      </c>
      <c r="H10" s="17">
        <v>784</v>
      </c>
      <c r="I10" s="25"/>
      <c r="J10" s="17">
        <v>300</v>
      </c>
      <c r="K10" s="18"/>
      <c r="L10" s="19">
        <f>SUM(J10-H10)/H10*100</f>
        <v>-61.734693877551017</v>
      </c>
    </row>
    <row r="11" spans="1:12" ht="20.100000000000001" customHeight="1">
      <c r="A11" s="26" t="s">
        <v>60</v>
      </c>
      <c r="B11" s="14">
        <v>14533</v>
      </c>
      <c r="C11" s="24">
        <v>5659</v>
      </c>
      <c r="D11" s="24">
        <v>5689</v>
      </c>
      <c r="E11" s="15">
        <f>SUM(D11/C11)*100</f>
        <v>100.5301289980562</v>
      </c>
      <c r="F11" s="15">
        <f t="shared" si="0"/>
        <v>-60.854606757035711</v>
      </c>
      <c r="G11" s="21" t="s">
        <v>82</v>
      </c>
      <c r="H11" s="17"/>
      <c r="I11" s="25"/>
      <c r="J11" s="17"/>
      <c r="K11" s="18"/>
      <c r="L11" s="19"/>
    </row>
    <row r="12" spans="1:12" ht="20.100000000000001" customHeight="1">
      <c r="A12" s="26" t="s">
        <v>61</v>
      </c>
      <c r="B12" s="14">
        <v>970</v>
      </c>
      <c r="C12" s="14">
        <v>2000</v>
      </c>
      <c r="D12" s="24">
        <v>190</v>
      </c>
      <c r="E12" s="15">
        <f>SUM(D12/C12)*100</f>
        <v>9.5</v>
      </c>
      <c r="F12" s="15">
        <f t="shared" si="0"/>
        <v>-80.412371134020617</v>
      </c>
      <c r="G12" s="21" t="s">
        <v>50</v>
      </c>
      <c r="H12" s="14"/>
      <c r="I12" s="17"/>
      <c r="J12" s="17"/>
      <c r="K12" s="18"/>
      <c r="L12" s="19"/>
    </row>
    <row r="13" spans="1:12" ht="20.100000000000001" customHeight="1">
      <c r="A13" s="13" t="s">
        <v>62</v>
      </c>
      <c r="B13" s="14">
        <f>222838-9314</f>
        <v>213524</v>
      </c>
      <c r="C13" s="24">
        <v>79682</v>
      </c>
      <c r="D13" s="24">
        <v>83197</v>
      </c>
      <c r="E13" s="15">
        <f>SUM(D13/C13)*100</f>
        <v>104.41128485730779</v>
      </c>
      <c r="F13" s="15">
        <f t="shared" si="0"/>
        <v>-61.036230119330845</v>
      </c>
      <c r="G13" s="21" t="s">
        <v>72</v>
      </c>
      <c r="H13" s="17">
        <v>1581</v>
      </c>
      <c r="I13" s="17">
        <v>2193</v>
      </c>
      <c r="J13" s="17">
        <v>2423</v>
      </c>
      <c r="K13" s="18">
        <f>SUM(J13/I13)*100</f>
        <v>110.48791609667123</v>
      </c>
      <c r="L13" s="19">
        <f>SUM(J13-H13)/H13*100</f>
        <v>53.257432005060089</v>
      </c>
    </row>
    <row r="14" spans="1:12" ht="20.100000000000001" customHeight="1">
      <c r="A14" s="13" t="s">
        <v>225</v>
      </c>
      <c r="B14" s="14"/>
      <c r="C14" s="24"/>
      <c r="D14" s="24">
        <v>272</v>
      </c>
      <c r="E14" s="15"/>
      <c r="F14" s="15"/>
      <c r="G14" s="21" t="s">
        <v>163</v>
      </c>
      <c r="H14" s="17"/>
      <c r="I14" s="17"/>
      <c r="J14" s="17"/>
      <c r="K14" s="18"/>
      <c r="L14" s="19"/>
    </row>
    <row r="15" spans="1:12" ht="20.100000000000001" customHeight="1">
      <c r="A15" s="13"/>
      <c r="B15" s="14"/>
      <c r="C15" s="24"/>
      <c r="D15" s="24"/>
      <c r="E15" s="15"/>
      <c r="F15" s="15"/>
      <c r="G15" s="21"/>
      <c r="H15" s="17"/>
      <c r="I15" s="17"/>
      <c r="J15" s="17"/>
      <c r="K15" s="18"/>
      <c r="L15" s="19"/>
    </row>
    <row r="16" spans="1:12" ht="20.100000000000001" customHeight="1">
      <c r="A16" s="35" t="s">
        <v>66</v>
      </c>
      <c r="B16" s="47">
        <f>SUM(B7:B14)</f>
        <v>232585</v>
      </c>
      <c r="C16" s="47">
        <f>SUM(C7:C14)</f>
        <v>88541</v>
      </c>
      <c r="D16" s="47">
        <f>SUM(D7:D14)</f>
        <v>90648</v>
      </c>
      <c r="E16" s="48">
        <f>SUM(D16/C16)*100</f>
        <v>102.37968850588992</v>
      </c>
      <c r="F16" s="48">
        <f>SUM(D16-B16)/B16*100</f>
        <v>-61.025861512995249</v>
      </c>
      <c r="G16" s="40" t="s">
        <v>73</v>
      </c>
      <c r="H16" s="49">
        <f>SUM(H7:H13)</f>
        <v>232038</v>
      </c>
      <c r="I16" s="49">
        <f>SUM(I7:I13)</f>
        <v>95521</v>
      </c>
      <c r="J16" s="49">
        <f>SUM(J7:J13)</f>
        <v>99090</v>
      </c>
      <c r="K16" s="50">
        <f>SUM(J16/I16)*100</f>
        <v>103.73635116885292</v>
      </c>
      <c r="L16" s="51">
        <f>SUM(J16-H16)/H16*100</f>
        <v>-57.295787758901561</v>
      </c>
    </row>
    <row r="17" spans="1:12" ht="20.100000000000001" customHeight="1">
      <c r="A17" s="13" t="s">
        <v>113</v>
      </c>
      <c r="B17" s="14">
        <f>SUM(B18:B19)</f>
        <v>6072</v>
      </c>
      <c r="C17" s="14">
        <f>SUM(C18:C19)</f>
        <v>10346</v>
      </c>
      <c r="D17" s="14">
        <f>SUM(D18:D19)</f>
        <v>12040</v>
      </c>
      <c r="E17" s="15"/>
      <c r="F17" s="15"/>
      <c r="G17" s="16" t="s">
        <v>114</v>
      </c>
      <c r="H17" s="17">
        <v>7152</v>
      </c>
      <c r="I17" s="93">
        <v>2830</v>
      </c>
      <c r="J17" s="17">
        <v>2830</v>
      </c>
      <c r="K17" s="18"/>
      <c r="L17" s="19"/>
    </row>
    <row r="18" spans="1:12" ht="20.100000000000001" customHeight="1">
      <c r="A18" s="13" t="s">
        <v>63</v>
      </c>
      <c r="B18" s="14">
        <f>10512-4440</f>
        <v>6072</v>
      </c>
      <c r="C18" s="83">
        <v>10246</v>
      </c>
      <c r="D18" s="14">
        <v>12040</v>
      </c>
      <c r="E18" s="15"/>
      <c r="F18" s="15"/>
      <c r="G18" s="71" t="s">
        <v>128</v>
      </c>
      <c r="H18" s="17"/>
      <c r="I18" s="93">
        <v>1800</v>
      </c>
      <c r="J18" s="17">
        <v>1038</v>
      </c>
      <c r="K18" s="18"/>
      <c r="L18" s="19"/>
    </row>
    <row r="19" spans="1:12" ht="20.100000000000001" customHeight="1">
      <c r="A19" s="13" t="s">
        <v>64</v>
      </c>
      <c r="B19" s="14"/>
      <c r="C19" s="83">
        <v>100</v>
      </c>
      <c r="D19" s="14"/>
      <c r="E19" s="15"/>
      <c r="F19" s="15"/>
      <c r="G19" s="92" t="s">
        <v>140</v>
      </c>
      <c r="H19" s="17"/>
      <c r="I19" s="93">
        <v>81000</v>
      </c>
      <c r="J19" s="17">
        <v>81000</v>
      </c>
      <c r="K19" s="18"/>
      <c r="L19" s="19"/>
    </row>
    <row r="20" spans="1:12" ht="20.100000000000001" customHeight="1">
      <c r="A20" s="67" t="s">
        <v>127</v>
      </c>
      <c r="B20" s="14"/>
      <c r="C20" s="14"/>
      <c r="D20" s="14"/>
      <c r="E20" s="15"/>
      <c r="F20" s="15"/>
      <c r="G20" s="92" t="s">
        <v>141</v>
      </c>
      <c r="H20" s="17"/>
      <c r="I20" s="93">
        <v>681</v>
      </c>
      <c r="J20" s="17">
        <v>681</v>
      </c>
      <c r="K20" s="18"/>
      <c r="L20" s="19"/>
    </row>
    <row r="21" spans="1:12" ht="20.100000000000001" customHeight="1">
      <c r="A21" s="91" t="s">
        <v>139</v>
      </c>
      <c r="B21" s="14"/>
      <c r="C21" s="14">
        <v>81000</v>
      </c>
      <c r="D21" s="14">
        <v>81000</v>
      </c>
      <c r="E21" s="15"/>
      <c r="F21" s="15"/>
      <c r="G21" s="95" t="s">
        <v>170</v>
      </c>
      <c r="H21" s="17">
        <v>1945</v>
      </c>
      <c r="I21" s="17"/>
      <c r="J21" s="17">
        <v>902</v>
      </c>
      <c r="K21" s="18"/>
      <c r="L21" s="19"/>
    </row>
    <row r="22" spans="1:12" ht="20.100000000000001" customHeight="1">
      <c r="A22" s="91" t="s">
        <v>129</v>
      </c>
      <c r="B22" s="14">
        <v>2478</v>
      </c>
      <c r="C22" s="14">
        <v>1945</v>
      </c>
      <c r="D22" s="14">
        <v>1853</v>
      </c>
      <c r="E22" s="15"/>
      <c r="F22" s="15"/>
      <c r="G22" s="16"/>
      <c r="H22" s="17"/>
      <c r="I22" s="17"/>
      <c r="J22" s="17"/>
      <c r="K22" s="18"/>
      <c r="L22" s="19"/>
    </row>
    <row r="23" spans="1:12" ht="20.100000000000001" customHeight="1">
      <c r="A23" s="36"/>
      <c r="B23" s="14"/>
      <c r="C23" s="14"/>
      <c r="D23" s="14"/>
      <c r="E23" s="15"/>
      <c r="F23" s="15"/>
      <c r="G23" s="16"/>
      <c r="H23" s="17"/>
      <c r="I23" s="17"/>
      <c r="J23" s="17"/>
      <c r="K23" s="18"/>
      <c r="L23" s="19"/>
    </row>
    <row r="24" spans="1:12" ht="20.100000000000001" customHeight="1">
      <c r="A24" s="41" t="s">
        <v>67</v>
      </c>
      <c r="B24" s="52">
        <f>SUM(B16:B17,B20:B22)</f>
        <v>241135</v>
      </c>
      <c r="C24" s="52">
        <f>SUM(C16:C17,C20:C22)</f>
        <v>181832</v>
      </c>
      <c r="D24" s="52">
        <f>SUM(D16:D17,D20:D22)</f>
        <v>185541</v>
      </c>
      <c r="E24" s="53"/>
      <c r="F24" s="53"/>
      <c r="G24" s="42" t="s">
        <v>74</v>
      </c>
      <c r="H24" s="54">
        <f>SUM(H16:H21)</f>
        <v>241135</v>
      </c>
      <c r="I24" s="54">
        <f t="shared" ref="I24:J24" si="1">SUM(I16:I21)</f>
        <v>181832</v>
      </c>
      <c r="J24" s="54">
        <f t="shared" si="1"/>
        <v>185541</v>
      </c>
      <c r="K24" s="55"/>
      <c r="L24" s="56"/>
    </row>
    <row r="25" spans="1:12">
      <c r="G25" s="9"/>
    </row>
    <row r="26" spans="1:12">
      <c r="G26" s="9"/>
    </row>
    <row r="27" spans="1:12">
      <c r="G27" s="9"/>
    </row>
    <row r="29" spans="1:12">
      <c r="B29" s="9"/>
      <c r="C29" s="9"/>
      <c r="D29" s="9"/>
      <c r="E29" s="9"/>
      <c r="F29" s="9"/>
      <c r="G29" s="9"/>
    </row>
  </sheetData>
  <mergeCells count="15">
    <mergeCell ref="A2:L2"/>
    <mergeCell ref="A4:F4"/>
    <mergeCell ref="G4:L4"/>
    <mergeCell ref="A5:A6"/>
    <mergeCell ref="B5:B6"/>
    <mergeCell ref="C5:C6"/>
    <mergeCell ref="D5:D6"/>
    <mergeCell ref="K5:K6"/>
    <mergeCell ref="L5:L6"/>
    <mergeCell ref="J5:J6"/>
    <mergeCell ref="E5:E6"/>
    <mergeCell ref="F5:F6"/>
    <mergeCell ref="G5:G6"/>
    <mergeCell ref="H5:H6"/>
    <mergeCell ref="I5:I6"/>
  </mergeCells>
  <phoneticPr fontId="47" type="noConversion"/>
  <dataValidations count="1">
    <dataValidation type="whole" allowBlank="1" showInputMessage="1" showErrorMessage="1" sqref="I17">
      <formula1>-100000000</formula1>
      <formula2>10000000000</formula2>
    </dataValidation>
  </dataValidations>
  <printOptions horizontalCentered="1"/>
  <pageMargins left="0.39370078740157483" right="0.39370078740157483" top="0.78740157480314965" bottom="0.39370078740157483" header="0.23622047244094491" footer="0.35433070866141736"/>
  <pageSetup paperSize="9" scale="85" firstPageNumber="24" orientation="landscape" useFirstPageNumber="1" r:id="rId1"/>
  <headerFooter alignWithMargins="0">
    <oddFooter xml:space="preserve">&amp;C 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46"/>
  <sheetViews>
    <sheetView showGridLines="0" showZeros="0" tabSelected="1" workbookViewId="0">
      <pane xSplit="1" ySplit="6" topLeftCell="B17" activePane="bottomRight" state="frozen"/>
      <selection activeCell="A2" sqref="A2:AB2"/>
      <selection pane="topRight" activeCell="A2" sqref="A2:AB2"/>
      <selection pane="bottomLeft" activeCell="A2" sqref="A2:AB2"/>
      <selection pane="bottomRight" activeCell="E30" sqref="E30"/>
    </sheetView>
  </sheetViews>
  <sheetFormatPr defaultRowHeight="14.25"/>
  <cols>
    <col min="1" max="1" width="28.625" style="2" customWidth="1"/>
    <col min="2" max="7" width="10.625" style="2" customWidth="1"/>
    <col min="8" max="8" width="8.625" style="2" customWidth="1"/>
    <col min="9" max="9" width="28.625" style="2" customWidth="1"/>
    <col min="10" max="13" width="10.625" style="2" customWidth="1"/>
    <col min="14" max="14" width="8.625" style="2" customWidth="1"/>
    <col min="15" max="20" width="9" style="2" customWidth="1"/>
    <col min="21" max="16384" width="9" style="2"/>
  </cols>
  <sheetData>
    <row r="1" spans="1:14">
      <c r="A1" s="199" t="s">
        <v>130</v>
      </c>
      <c r="B1" s="141"/>
      <c r="C1" s="141"/>
      <c r="D1" s="141"/>
    </row>
    <row r="2" spans="1:14" s="209" customFormat="1" ht="30" customHeight="1">
      <c r="A2" s="247" t="s">
        <v>238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>
      <c r="A3" s="168" t="s">
        <v>2</v>
      </c>
      <c r="B3" s="142"/>
      <c r="C3" s="142"/>
      <c r="D3" s="142"/>
      <c r="E3" s="11"/>
      <c r="F3" s="11"/>
      <c r="G3" s="11"/>
      <c r="H3" s="142"/>
      <c r="I3" s="142"/>
      <c r="J3" s="142"/>
      <c r="K3" s="142"/>
      <c r="L3" s="142"/>
      <c r="M3" s="142"/>
      <c r="N3" s="143" t="s">
        <v>10</v>
      </c>
    </row>
    <row r="4" spans="1:14" ht="20.100000000000001" customHeight="1">
      <c r="A4" s="249" t="s">
        <v>11</v>
      </c>
      <c r="B4" s="250"/>
      <c r="C4" s="250"/>
      <c r="D4" s="250"/>
      <c r="E4" s="250"/>
      <c r="F4" s="250"/>
      <c r="G4" s="250"/>
      <c r="H4" s="250"/>
      <c r="I4" s="250" t="s">
        <v>12</v>
      </c>
      <c r="J4" s="250"/>
      <c r="K4" s="250"/>
      <c r="L4" s="251"/>
      <c r="M4" s="251"/>
      <c r="N4" s="252"/>
    </row>
    <row r="5" spans="1:14" s="166" customFormat="1" ht="20.100000000000001" customHeight="1">
      <c r="A5" s="253" t="s">
        <v>4</v>
      </c>
      <c r="B5" s="254" t="s">
        <v>142</v>
      </c>
      <c r="C5" s="245" t="s">
        <v>203</v>
      </c>
      <c r="D5" s="246"/>
      <c r="E5" s="254" t="s">
        <v>143</v>
      </c>
      <c r="F5" s="245" t="s">
        <v>156</v>
      </c>
      <c r="G5" s="246"/>
      <c r="H5" s="217" t="s">
        <v>16</v>
      </c>
      <c r="I5" s="254" t="s">
        <v>4</v>
      </c>
      <c r="J5" s="254" t="s">
        <v>144</v>
      </c>
      <c r="K5" s="254" t="s">
        <v>145</v>
      </c>
      <c r="L5" s="245" t="s">
        <v>156</v>
      </c>
      <c r="M5" s="246"/>
      <c r="N5" s="255" t="s">
        <v>16</v>
      </c>
    </row>
    <row r="6" spans="1:14" s="166" customFormat="1" ht="20.100000000000001" customHeight="1">
      <c r="A6" s="253"/>
      <c r="B6" s="254"/>
      <c r="C6" s="167" t="s">
        <v>119</v>
      </c>
      <c r="D6" s="167" t="s">
        <v>120</v>
      </c>
      <c r="E6" s="254"/>
      <c r="F6" s="167" t="s">
        <v>119</v>
      </c>
      <c r="G6" s="167" t="s">
        <v>120</v>
      </c>
      <c r="H6" s="217"/>
      <c r="I6" s="254"/>
      <c r="J6" s="254"/>
      <c r="K6" s="254"/>
      <c r="L6" s="167" t="s">
        <v>119</v>
      </c>
      <c r="M6" s="167" t="s">
        <v>120</v>
      </c>
      <c r="N6" s="256"/>
    </row>
    <row r="7" spans="1:14" ht="20.100000000000001" customHeight="1">
      <c r="A7" s="46" t="s">
        <v>17</v>
      </c>
      <c r="B7" s="24">
        <f t="shared" ref="B7:G7" si="0">SUM(B8,B10:B20)</f>
        <v>154640</v>
      </c>
      <c r="C7" s="14">
        <f t="shared" si="0"/>
        <v>133761</v>
      </c>
      <c r="D7" s="14">
        <f t="shared" si="0"/>
        <v>20879</v>
      </c>
      <c r="E7" s="24">
        <f t="shared" si="0"/>
        <v>167011</v>
      </c>
      <c r="F7" s="24">
        <f t="shared" si="0"/>
        <v>144463</v>
      </c>
      <c r="G7" s="24">
        <f t="shared" si="0"/>
        <v>22548</v>
      </c>
      <c r="H7" s="144">
        <f t="shared" ref="H7:H31" si="1">SUM(E7-B7)/B7*100</f>
        <v>7.9998706673564399</v>
      </c>
      <c r="I7" s="23" t="s">
        <v>41</v>
      </c>
      <c r="J7" s="24">
        <v>72363</v>
      </c>
      <c r="K7" s="24">
        <f>SUM(L7:M7)</f>
        <v>50732</v>
      </c>
      <c r="L7" s="145">
        <v>35585</v>
      </c>
      <c r="M7" s="145">
        <v>15147</v>
      </c>
      <c r="N7" s="156">
        <f t="shared" ref="N7:N31" si="2">SUM(K7-J7)/J7*100</f>
        <v>-29.892348299545347</v>
      </c>
    </row>
    <row r="8" spans="1:14" ht="20.100000000000001" customHeight="1">
      <c r="A8" s="105" t="s">
        <v>18</v>
      </c>
      <c r="B8" s="24">
        <v>13722</v>
      </c>
      <c r="C8" s="24">
        <f>SUM(B8-D8)</f>
        <v>10842</v>
      </c>
      <c r="D8" s="24">
        <v>2880</v>
      </c>
      <c r="E8" s="24">
        <v>15001</v>
      </c>
      <c r="F8" s="24">
        <f>SUM(E8-G8)</f>
        <v>11891</v>
      </c>
      <c r="G8" s="24">
        <v>3110</v>
      </c>
      <c r="H8" s="144">
        <f t="shared" si="1"/>
        <v>9.3207987173881364</v>
      </c>
      <c r="I8" s="23" t="s">
        <v>42</v>
      </c>
      <c r="J8" s="24">
        <v>1099</v>
      </c>
      <c r="K8" s="24">
        <f t="shared" ref="K8:K27" si="3">SUM(L8:M8)</f>
        <v>1549</v>
      </c>
      <c r="L8" s="145">
        <v>1549</v>
      </c>
      <c r="M8" s="145"/>
      <c r="N8" s="156">
        <f t="shared" si="2"/>
        <v>40.946314831665148</v>
      </c>
    </row>
    <row r="9" spans="1:14" ht="20.100000000000001" customHeight="1">
      <c r="A9" s="37" t="s">
        <v>53</v>
      </c>
      <c r="B9" s="24">
        <v>2240</v>
      </c>
      <c r="C9" s="24">
        <f t="shared" ref="C9:C26" si="4">SUM(B9-D9)</f>
        <v>1754</v>
      </c>
      <c r="D9" s="24">
        <v>486</v>
      </c>
      <c r="E9" s="24">
        <v>2340</v>
      </c>
      <c r="F9" s="24">
        <f t="shared" ref="F9:F20" si="5">SUM(E9-G9)</f>
        <v>1815</v>
      </c>
      <c r="G9" s="24">
        <v>525</v>
      </c>
      <c r="H9" s="144">
        <f t="shared" si="1"/>
        <v>4.4642857142857144</v>
      </c>
      <c r="I9" s="23" t="s">
        <v>43</v>
      </c>
      <c r="J9" s="24">
        <v>21813</v>
      </c>
      <c r="K9" s="24">
        <f t="shared" si="3"/>
        <v>26243</v>
      </c>
      <c r="L9" s="145">
        <v>26216</v>
      </c>
      <c r="M9" s="145">
        <v>27</v>
      </c>
      <c r="N9" s="156">
        <f t="shared" si="2"/>
        <v>20.308990051803971</v>
      </c>
    </row>
    <row r="10" spans="1:14" ht="20.100000000000001" customHeight="1">
      <c r="A10" s="46" t="s">
        <v>19</v>
      </c>
      <c r="B10" s="24">
        <v>36218</v>
      </c>
      <c r="C10" s="24">
        <f t="shared" si="4"/>
        <v>24845</v>
      </c>
      <c r="D10" s="24">
        <v>11373</v>
      </c>
      <c r="E10" s="24">
        <v>30000</v>
      </c>
      <c r="F10" s="24">
        <f t="shared" si="5"/>
        <v>17717</v>
      </c>
      <c r="G10" s="24">
        <v>12283</v>
      </c>
      <c r="H10" s="144">
        <f t="shared" si="1"/>
        <v>-17.168258876801591</v>
      </c>
      <c r="I10" s="23" t="s">
        <v>44</v>
      </c>
      <c r="J10" s="24">
        <v>79500</v>
      </c>
      <c r="K10" s="24">
        <f t="shared" si="3"/>
        <v>112149</v>
      </c>
      <c r="L10" s="145">
        <v>112149</v>
      </c>
      <c r="M10" s="145"/>
      <c r="N10" s="156">
        <f t="shared" si="2"/>
        <v>41.067924528301887</v>
      </c>
    </row>
    <row r="11" spans="1:14" ht="20.100000000000001" customHeight="1">
      <c r="A11" s="46" t="s">
        <v>20</v>
      </c>
      <c r="B11" s="24">
        <v>6836</v>
      </c>
      <c r="C11" s="24">
        <f t="shared" si="4"/>
        <v>4507</v>
      </c>
      <c r="D11" s="24">
        <v>2329</v>
      </c>
      <c r="E11" s="24">
        <v>6760</v>
      </c>
      <c r="F11" s="24">
        <f t="shared" si="5"/>
        <v>4245</v>
      </c>
      <c r="G11" s="24">
        <v>2515</v>
      </c>
      <c r="H11" s="144">
        <f t="shared" si="1"/>
        <v>-1.1117612638970158</v>
      </c>
      <c r="I11" s="23" t="s">
        <v>45</v>
      </c>
      <c r="J11" s="24">
        <v>1531</v>
      </c>
      <c r="K11" s="24">
        <f t="shared" si="3"/>
        <v>5911</v>
      </c>
      <c r="L11" s="145">
        <v>5911</v>
      </c>
      <c r="M11" s="145"/>
      <c r="N11" s="156">
        <f t="shared" si="2"/>
        <v>286.08752449379489</v>
      </c>
    </row>
    <row r="12" spans="1:14" ht="20.100000000000001" customHeight="1">
      <c r="A12" s="46" t="s">
        <v>21</v>
      </c>
      <c r="B12" s="24">
        <v>2246</v>
      </c>
      <c r="C12" s="24">
        <f t="shared" si="4"/>
        <v>1003</v>
      </c>
      <c r="D12" s="24">
        <v>1243</v>
      </c>
      <c r="E12" s="24">
        <v>2256</v>
      </c>
      <c r="F12" s="24">
        <f t="shared" si="5"/>
        <v>915</v>
      </c>
      <c r="G12" s="24">
        <v>1341</v>
      </c>
      <c r="H12" s="144">
        <f t="shared" si="1"/>
        <v>0.44523597506678536</v>
      </c>
      <c r="I12" s="23" t="s">
        <v>46</v>
      </c>
      <c r="J12" s="24">
        <v>4442</v>
      </c>
      <c r="K12" s="24">
        <f t="shared" si="3"/>
        <v>5888</v>
      </c>
      <c r="L12" s="145">
        <v>4921</v>
      </c>
      <c r="M12" s="145">
        <v>967</v>
      </c>
      <c r="N12" s="156">
        <f t="shared" si="2"/>
        <v>32.552904097253489</v>
      </c>
    </row>
    <row r="13" spans="1:14" ht="20.100000000000001" customHeight="1">
      <c r="A13" s="46" t="s">
        <v>22</v>
      </c>
      <c r="B13" s="24">
        <v>5057</v>
      </c>
      <c r="C13" s="24">
        <f t="shared" si="4"/>
        <v>3661</v>
      </c>
      <c r="D13" s="24">
        <v>1396</v>
      </c>
      <c r="E13" s="24">
        <v>5050</v>
      </c>
      <c r="F13" s="24">
        <f t="shared" si="5"/>
        <v>3542</v>
      </c>
      <c r="G13" s="24">
        <v>1508</v>
      </c>
      <c r="H13" s="144">
        <f t="shared" si="1"/>
        <v>-0.13842198932173225</v>
      </c>
      <c r="I13" s="23" t="s">
        <v>47</v>
      </c>
      <c r="J13" s="24">
        <v>64736</v>
      </c>
      <c r="K13" s="24">
        <f t="shared" si="3"/>
        <v>80575</v>
      </c>
      <c r="L13" s="145">
        <v>60369</v>
      </c>
      <c r="M13" s="145">
        <v>20206</v>
      </c>
      <c r="N13" s="156">
        <f t="shared" si="2"/>
        <v>24.46706623826001</v>
      </c>
    </row>
    <row r="14" spans="1:14" ht="20.100000000000001" customHeight="1">
      <c r="A14" s="46" t="s">
        <v>23</v>
      </c>
      <c r="B14" s="24">
        <v>7884</v>
      </c>
      <c r="C14" s="24">
        <f t="shared" si="4"/>
        <v>7884</v>
      </c>
      <c r="D14" s="24"/>
      <c r="E14" s="24">
        <v>7000</v>
      </c>
      <c r="F14" s="24">
        <f t="shared" si="5"/>
        <v>7000</v>
      </c>
      <c r="G14" s="24">
        <f t="shared" ref="G14" si="6">D14*1.08</f>
        <v>0</v>
      </c>
      <c r="H14" s="144">
        <f t="shared" si="1"/>
        <v>-11.212582445459157</v>
      </c>
      <c r="I14" s="39" t="s">
        <v>81</v>
      </c>
      <c r="J14" s="24">
        <v>57715</v>
      </c>
      <c r="K14" s="24">
        <f t="shared" si="3"/>
        <v>71096</v>
      </c>
      <c r="L14" s="145">
        <v>69469</v>
      </c>
      <c r="M14" s="145">
        <v>1627</v>
      </c>
      <c r="N14" s="156">
        <f t="shared" si="2"/>
        <v>23.184614051806289</v>
      </c>
    </row>
    <row r="15" spans="1:14" ht="20.100000000000001" customHeight="1">
      <c r="A15" s="46" t="s">
        <v>24</v>
      </c>
      <c r="B15" s="24">
        <v>4302</v>
      </c>
      <c r="C15" s="24">
        <f t="shared" si="4"/>
        <v>3407</v>
      </c>
      <c r="D15" s="24">
        <v>895</v>
      </c>
      <c r="E15" s="24">
        <v>4100</v>
      </c>
      <c r="F15" s="24">
        <f t="shared" si="5"/>
        <v>3133</v>
      </c>
      <c r="G15" s="24">
        <v>967</v>
      </c>
      <c r="H15" s="144">
        <f t="shared" si="1"/>
        <v>-4.6954904695490471</v>
      </c>
      <c r="I15" s="23" t="s">
        <v>48</v>
      </c>
      <c r="J15" s="24">
        <v>5442</v>
      </c>
      <c r="K15" s="24">
        <f t="shared" si="3"/>
        <v>7682</v>
      </c>
      <c r="L15" s="145">
        <v>7682</v>
      </c>
      <c r="M15" s="145"/>
      <c r="N15" s="156">
        <f t="shared" si="2"/>
        <v>41.161337743476665</v>
      </c>
    </row>
    <row r="16" spans="1:14" ht="20.100000000000001" customHeight="1">
      <c r="A16" s="46" t="s">
        <v>25</v>
      </c>
      <c r="B16" s="24">
        <v>1973</v>
      </c>
      <c r="C16" s="24">
        <f t="shared" si="4"/>
        <v>1210</v>
      </c>
      <c r="D16" s="24">
        <v>763</v>
      </c>
      <c r="E16" s="24">
        <v>1700</v>
      </c>
      <c r="F16" s="24">
        <f t="shared" si="5"/>
        <v>876</v>
      </c>
      <c r="G16" s="24">
        <v>824</v>
      </c>
      <c r="H16" s="144">
        <f t="shared" si="1"/>
        <v>-13.83679675620882</v>
      </c>
      <c r="I16" s="39" t="s">
        <v>79</v>
      </c>
      <c r="J16" s="24">
        <v>28853</v>
      </c>
      <c r="K16" s="24">
        <f t="shared" si="3"/>
        <v>53726</v>
      </c>
      <c r="L16" s="145">
        <v>41686</v>
      </c>
      <c r="M16" s="145">
        <v>12040</v>
      </c>
      <c r="N16" s="156">
        <f t="shared" si="2"/>
        <v>86.20594045679826</v>
      </c>
    </row>
    <row r="17" spans="1:14" ht="20.100000000000001" customHeight="1">
      <c r="A17" s="46" t="s">
        <v>26</v>
      </c>
      <c r="B17" s="24">
        <v>12795</v>
      </c>
      <c r="C17" s="24">
        <f t="shared" si="4"/>
        <v>12795</v>
      </c>
      <c r="D17" s="24"/>
      <c r="E17" s="24">
        <v>23000</v>
      </c>
      <c r="F17" s="24">
        <f t="shared" si="5"/>
        <v>23000</v>
      </c>
      <c r="G17" s="24"/>
      <c r="H17" s="144">
        <f t="shared" si="1"/>
        <v>79.757717858538484</v>
      </c>
      <c r="I17" s="39" t="s">
        <v>80</v>
      </c>
      <c r="J17" s="24">
        <v>52631</v>
      </c>
      <c r="K17" s="24">
        <f t="shared" si="3"/>
        <v>55647</v>
      </c>
      <c r="L17" s="145">
        <v>38149</v>
      </c>
      <c r="M17" s="145">
        <v>17498</v>
      </c>
      <c r="N17" s="156">
        <f t="shared" si="2"/>
        <v>5.7304630350933863</v>
      </c>
    </row>
    <row r="18" spans="1:14" ht="20.100000000000001" customHeight="1">
      <c r="A18" s="46" t="s">
        <v>27</v>
      </c>
      <c r="B18" s="24">
        <v>37066</v>
      </c>
      <c r="C18" s="24">
        <f t="shared" si="4"/>
        <v>37066</v>
      </c>
      <c r="D18" s="24"/>
      <c r="E18" s="24">
        <v>30144</v>
      </c>
      <c r="F18" s="24">
        <f t="shared" si="5"/>
        <v>30144</v>
      </c>
      <c r="G18" s="24"/>
      <c r="H18" s="144">
        <f t="shared" si="1"/>
        <v>-18.674796309286137</v>
      </c>
      <c r="I18" s="23" t="s">
        <v>49</v>
      </c>
      <c r="J18" s="24">
        <v>7364</v>
      </c>
      <c r="K18" s="24">
        <f t="shared" si="3"/>
        <v>17206</v>
      </c>
      <c r="L18" s="145">
        <v>17192</v>
      </c>
      <c r="M18" s="145">
        <v>14</v>
      </c>
      <c r="N18" s="156">
        <f t="shared" si="2"/>
        <v>133.65019011406844</v>
      </c>
    </row>
    <row r="19" spans="1:14" ht="20.100000000000001" customHeight="1">
      <c r="A19" s="46" t="s">
        <v>28</v>
      </c>
      <c r="B19" s="24">
        <v>8409</v>
      </c>
      <c r="C19" s="24">
        <f t="shared" si="4"/>
        <v>8409</v>
      </c>
      <c r="D19" s="24"/>
      <c r="E19" s="24">
        <v>2000</v>
      </c>
      <c r="F19" s="24">
        <f t="shared" si="5"/>
        <v>2000</v>
      </c>
      <c r="G19" s="24"/>
      <c r="H19" s="144">
        <f t="shared" si="1"/>
        <v>-76.215959091449633</v>
      </c>
      <c r="I19" s="39" t="s">
        <v>82</v>
      </c>
      <c r="J19" s="24">
        <v>9908</v>
      </c>
      <c r="K19" s="24">
        <f t="shared" si="3"/>
        <v>19922</v>
      </c>
      <c r="L19" s="145">
        <v>19922</v>
      </c>
      <c r="M19" s="145"/>
      <c r="N19" s="156">
        <f t="shared" si="2"/>
        <v>101.06984255147356</v>
      </c>
    </row>
    <row r="20" spans="1:14" ht="20.100000000000001" customHeight="1">
      <c r="A20" s="46" t="s">
        <v>29</v>
      </c>
      <c r="B20" s="24">
        <v>18132</v>
      </c>
      <c r="C20" s="24">
        <f t="shared" si="4"/>
        <v>18132</v>
      </c>
      <c r="D20" s="24"/>
      <c r="E20" s="24">
        <v>40000</v>
      </c>
      <c r="F20" s="24">
        <f t="shared" si="5"/>
        <v>40000</v>
      </c>
      <c r="G20" s="24"/>
      <c r="H20" s="144">
        <f t="shared" si="1"/>
        <v>120.60445621001543</v>
      </c>
      <c r="I20" s="23" t="s">
        <v>50</v>
      </c>
      <c r="J20" s="24">
        <v>1190</v>
      </c>
      <c r="K20" s="24">
        <f t="shared" si="3"/>
        <v>1095</v>
      </c>
      <c r="L20" s="145">
        <v>1095</v>
      </c>
      <c r="M20" s="145"/>
      <c r="N20" s="156">
        <f t="shared" si="2"/>
        <v>-7.9831932773109235</v>
      </c>
    </row>
    <row r="21" spans="1:14" ht="20.100000000000001" customHeight="1">
      <c r="A21" s="46" t="s">
        <v>30</v>
      </c>
      <c r="B21" s="24">
        <f t="shared" ref="B21:G21" si="7">SUM(B22:B26)</f>
        <v>109611</v>
      </c>
      <c r="C21" s="24">
        <f t="shared" si="7"/>
        <v>104705</v>
      </c>
      <c r="D21" s="24">
        <f t="shared" si="7"/>
        <v>4906</v>
      </c>
      <c r="E21" s="24">
        <f t="shared" si="7"/>
        <v>118380</v>
      </c>
      <c r="F21" s="24">
        <f t="shared" si="7"/>
        <v>113082</v>
      </c>
      <c r="G21" s="24">
        <f t="shared" si="7"/>
        <v>5298</v>
      </c>
      <c r="H21" s="144">
        <f t="shared" si="1"/>
        <v>8.0001094780633331</v>
      </c>
      <c r="I21" s="39" t="s">
        <v>83</v>
      </c>
      <c r="J21" s="24">
        <v>0</v>
      </c>
      <c r="K21" s="24">
        <f t="shared" si="3"/>
        <v>0</v>
      </c>
      <c r="L21" s="145">
        <v>0</v>
      </c>
      <c r="M21" s="145"/>
      <c r="N21" s="156"/>
    </row>
    <row r="22" spans="1:14" ht="20.100000000000001" customHeight="1">
      <c r="A22" s="46" t="s">
        <v>31</v>
      </c>
      <c r="B22" s="24">
        <v>7390</v>
      </c>
      <c r="C22" s="24">
        <f t="shared" si="4"/>
        <v>7390</v>
      </c>
      <c r="D22" s="24"/>
      <c r="E22" s="24">
        <v>7013</v>
      </c>
      <c r="F22" s="24">
        <f>SUM(E22-G22)</f>
        <v>7013</v>
      </c>
      <c r="G22" s="24"/>
      <c r="H22" s="144">
        <f t="shared" si="1"/>
        <v>-5.1014884979702302</v>
      </c>
      <c r="I22" s="39" t="s">
        <v>75</v>
      </c>
      <c r="J22" s="24">
        <v>2257</v>
      </c>
      <c r="K22" s="24">
        <f t="shared" si="3"/>
        <v>3029</v>
      </c>
      <c r="L22" s="145">
        <v>3029</v>
      </c>
      <c r="M22" s="145"/>
      <c r="N22" s="156">
        <f>SUM(K22-J22)/J22*100</f>
        <v>34.204696499778471</v>
      </c>
    </row>
    <row r="23" spans="1:14" ht="20.100000000000001" customHeight="1">
      <c r="A23" s="46" t="s">
        <v>32</v>
      </c>
      <c r="B23" s="24">
        <v>50510</v>
      </c>
      <c r="C23" s="24">
        <f t="shared" si="4"/>
        <v>46257</v>
      </c>
      <c r="D23" s="24">
        <v>4253</v>
      </c>
      <c r="E23" s="24">
        <v>54000</v>
      </c>
      <c r="F23" s="24">
        <f>SUM(E23-G23)</f>
        <v>49408</v>
      </c>
      <c r="G23" s="24">
        <v>4592</v>
      </c>
      <c r="H23" s="144">
        <f t="shared" si="1"/>
        <v>6.9095228667590574</v>
      </c>
      <c r="I23" s="39" t="s">
        <v>77</v>
      </c>
      <c r="J23" s="24">
        <v>11580</v>
      </c>
      <c r="K23" s="24">
        <f t="shared" si="3"/>
        <v>13526</v>
      </c>
      <c r="L23" s="145">
        <v>10253</v>
      </c>
      <c r="M23" s="145">
        <v>3273</v>
      </c>
      <c r="N23" s="156">
        <f>SUM(K23-J23)/J23*100</f>
        <v>16.804835924006909</v>
      </c>
    </row>
    <row r="24" spans="1:14" ht="20.100000000000001" customHeight="1">
      <c r="A24" s="46" t="s">
        <v>33</v>
      </c>
      <c r="B24" s="24">
        <v>11112</v>
      </c>
      <c r="C24" s="14">
        <f t="shared" si="4"/>
        <v>10992</v>
      </c>
      <c r="D24" s="14">
        <v>120</v>
      </c>
      <c r="E24" s="24">
        <v>5941</v>
      </c>
      <c r="F24" s="24">
        <f>SUM(E24-G24)</f>
        <v>5811</v>
      </c>
      <c r="G24" s="24">
        <v>130</v>
      </c>
      <c r="H24" s="144">
        <f t="shared" si="1"/>
        <v>-46.535277177825776</v>
      </c>
      <c r="I24" s="39" t="s">
        <v>78</v>
      </c>
      <c r="J24" s="24">
        <v>238</v>
      </c>
      <c r="K24" s="24">
        <f t="shared" si="3"/>
        <v>640</v>
      </c>
      <c r="L24" s="145">
        <v>640</v>
      </c>
      <c r="M24" s="145"/>
      <c r="N24" s="156">
        <f>SUM(K24-J24)/J24*100</f>
        <v>168.9075630252101</v>
      </c>
    </row>
    <row r="25" spans="1:14" ht="20.100000000000001" customHeight="1">
      <c r="A25" s="46" t="s">
        <v>34</v>
      </c>
      <c r="B25" s="24">
        <v>32955</v>
      </c>
      <c r="C25" s="14">
        <f t="shared" si="4"/>
        <v>32705</v>
      </c>
      <c r="D25" s="14">
        <v>250</v>
      </c>
      <c r="E25" s="24">
        <v>49426</v>
      </c>
      <c r="F25" s="24">
        <f>SUM(E25-G25)</f>
        <v>49156</v>
      </c>
      <c r="G25" s="24">
        <v>270</v>
      </c>
      <c r="H25" s="144">
        <f t="shared" si="1"/>
        <v>49.980276134122285</v>
      </c>
      <c r="I25" s="139" t="s">
        <v>198</v>
      </c>
      <c r="J25" s="24">
        <v>9000</v>
      </c>
      <c r="K25" s="24">
        <f t="shared" si="3"/>
        <v>10000</v>
      </c>
      <c r="L25" s="145">
        <v>10000</v>
      </c>
      <c r="M25" s="145"/>
      <c r="N25" s="156">
        <f>SUM(K25-J25)/J25*100</f>
        <v>11.111111111111111</v>
      </c>
    </row>
    <row r="26" spans="1:14" ht="20.100000000000001" customHeight="1">
      <c r="A26" s="46" t="s">
        <v>35</v>
      </c>
      <c r="B26" s="14">
        <v>7644</v>
      </c>
      <c r="C26" s="14">
        <f t="shared" si="4"/>
        <v>7361</v>
      </c>
      <c r="D26" s="14">
        <v>283</v>
      </c>
      <c r="E26" s="24">
        <v>2000</v>
      </c>
      <c r="F26" s="24">
        <f>SUM(E26-G26)</f>
        <v>1694</v>
      </c>
      <c r="G26" s="24">
        <v>306</v>
      </c>
      <c r="H26" s="144">
        <f t="shared" si="1"/>
        <v>-73.835688121402413</v>
      </c>
      <c r="I26" s="138" t="s">
        <v>199</v>
      </c>
      <c r="J26" s="24">
        <v>8000</v>
      </c>
      <c r="K26" s="24">
        <f t="shared" si="3"/>
        <v>0</v>
      </c>
      <c r="L26" s="145">
        <v>0</v>
      </c>
      <c r="M26" s="145"/>
      <c r="N26" s="156"/>
    </row>
    <row r="27" spans="1:14" ht="20.100000000000001" customHeight="1">
      <c r="A27" s="46"/>
      <c r="B27" s="14">
        <f>SUM(B28:B28)</f>
        <v>0</v>
      </c>
      <c r="C27" s="14"/>
      <c r="D27" s="14"/>
      <c r="E27" s="14">
        <f>SUM(E28:E28)</f>
        <v>0</v>
      </c>
      <c r="F27" s="14"/>
      <c r="G27" s="14"/>
      <c r="H27" s="144"/>
      <c r="I27" s="23" t="s">
        <v>162</v>
      </c>
      <c r="J27" s="24">
        <v>440</v>
      </c>
      <c r="K27" s="24">
        <f t="shared" si="3"/>
        <v>6980</v>
      </c>
      <c r="L27" s="145">
        <v>6980</v>
      </c>
      <c r="M27" s="145"/>
      <c r="N27" s="156">
        <f>SUM(K27-J27)/J27*100</f>
        <v>1486.3636363636363</v>
      </c>
    </row>
    <row r="28" spans="1:14" ht="20.100000000000001" customHeight="1">
      <c r="A28" s="46"/>
      <c r="B28" s="14"/>
      <c r="C28" s="14"/>
      <c r="D28" s="14"/>
      <c r="E28" s="24"/>
      <c r="F28" s="24"/>
      <c r="G28" s="24"/>
      <c r="H28" s="144"/>
      <c r="I28" s="39"/>
      <c r="J28" s="24"/>
      <c r="K28" s="24"/>
      <c r="L28" s="145"/>
      <c r="M28" s="145"/>
      <c r="N28" s="156"/>
    </row>
    <row r="29" spans="1:14" ht="20.100000000000001" customHeight="1">
      <c r="A29" s="46" t="s">
        <v>87</v>
      </c>
      <c r="B29" s="14">
        <f>SUM(C7,C21)</f>
        <v>238466</v>
      </c>
      <c r="C29" s="14"/>
      <c r="D29" s="14"/>
      <c r="E29" s="24">
        <f>SUM(F7,F21)</f>
        <v>257545</v>
      </c>
      <c r="F29" s="24"/>
      <c r="G29" s="24"/>
      <c r="H29" s="144">
        <f t="shared" si="1"/>
        <v>8.0007212768277238</v>
      </c>
      <c r="I29" s="81" t="s">
        <v>86</v>
      </c>
      <c r="J29" s="24">
        <v>380102</v>
      </c>
      <c r="K29" s="24">
        <f>SUM(L7:L27)</f>
        <v>472797</v>
      </c>
      <c r="L29" s="145"/>
      <c r="M29" s="145"/>
      <c r="N29" s="156"/>
    </row>
    <row r="30" spans="1:14" ht="20.100000000000001" customHeight="1">
      <c r="A30" s="46" t="s">
        <v>88</v>
      </c>
      <c r="B30" s="24">
        <f>SUM(D7,D21)</f>
        <v>25785</v>
      </c>
      <c r="C30" s="24"/>
      <c r="D30" s="24"/>
      <c r="E30" s="24">
        <f>SUM(G7,G21)</f>
        <v>27846</v>
      </c>
      <c r="F30" s="24"/>
      <c r="G30" s="24"/>
      <c r="H30" s="144">
        <f t="shared" si="1"/>
        <v>7.9930191972076789</v>
      </c>
      <c r="I30" s="81" t="s">
        <v>89</v>
      </c>
      <c r="J30" s="24">
        <v>60000</v>
      </c>
      <c r="K30" s="24">
        <f>SUM(M7:M27)</f>
        <v>70799</v>
      </c>
      <c r="L30" s="145"/>
      <c r="M30" s="145"/>
      <c r="N30" s="156"/>
    </row>
    <row r="31" spans="1:14" ht="20.100000000000001" customHeight="1">
      <c r="A31" s="106" t="s">
        <v>68</v>
      </c>
      <c r="B31" s="147">
        <f>SUM(B7,B21)</f>
        <v>264251</v>
      </c>
      <c r="C31" s="147"/>
      <c r="D31" s="147"/>
      <c r="E31" s="147">
        <f>SUM(E7,E21)</f>
        <v>285391</v>
      </c>
      <c r="F31" s="147"/>
      <c r="G31" s="147"/>
      <c r="H31" s="146">
        <f t="shared" si="1"/>
        <v>7.999969725753167</v>
      </c>
      <c r="I31" s="108" t="s">
        <v>70</v>
      </c>
      <c r="J31" s="147">
        <f>SUM(J7:J27)</f>
        <v>440102</v>
      </c>
      <c r="K31" s="147">
        <f>SUM(K7:K27)</f>
        <v>543596</v>
      </c>
      <c r="L31" s="148"/>
      <c r="M31" s="148"/>
      <c r="N31" s="157">
        <f t="shared" si="2"/>
        <v>23.51591222034892</v>
      </c>
    </row>
    <row r="32" spans="1:14" ht="20.100000000000001" customHeight="1">
      <c r="A32" s="46" t="s">
        <v>113</v>
      </c>
      <c r="B32" s="24">
        <f>SUM(B33:B35)</f>
        <v>272921</v>
      </c>
      <c r="C32" s="24"/>
      <c r="D32" s="24"/>
      <c r="E32" s="24">
        <f>SUM(E33:E35)</f>
        <v>232062</v>
      </c>
      <c r="F32" s="24"/>
      <c r="G32" s="24"/>
      <c r="H32" s="144"/>
      <c r="I32" s="81" t="s">
        <v>114</v>
      </c>
      <c r="J32" s="24">
        <f>SUM(J33:J34)</f>
        <v>11102</v>
      </c>
      <c r="K32" s="24">
        <f>SUM(K33:K34)</f>
        <v>12335</v>
      </c>
      <c r="L32" s="24"/>
      <c r="M32" s="145"/>
      <c r="N32" s="156"/>
    </row>
    <row r="33" spans="1:14" ht="20.100000000000001" customHeight="1">
      <c r="A33" s="46" t="s">
        <v>36</v>
      </c>
      <c r="B33" s="24">
        <v>14835</v>
      </c>
      <c r="C33" s="24"/>
      <c r="D33" s="24"/>
      <c r="E33" s="24">
        <v>14835</v>
      </c>
      <c r="F33" s="24"/>
      <c r="G33" s="24"/>
      <c r="H33" s="144"/>
      <c r="I33" s="81" t="s">
        <v>51</v>
      </c>
      <c r="J33" s="24">
        <v>7170</v>
      </c>
      <c r="K33" s="24">
        <v>7170</v>
      </c>
      <c r="L33" s="24"/>
      <c r="M33" s="24"/>
      <c r="N33" s="156"/>
    </row>
    <row r="34" spans="1:14" ht="20.100000000000001" customHeight="1">
      <c r="A34" s="112" t="s">
        <v>37</v>
      </c>
      <c r="B34" s="24">
        <v>143591</v>
      </c>
      <c r="C34" s="24"/>
      <c r="D34" s="24"/>
      <c r="E34" s="24">
        <v>148591</v>
      </c>
      <c r="F34" s="24"/>
      <c r="G34" s="24"/>
      <c r="H34" s="144"/>
      <c r="I34" s="81" t="s">
        <v>52</v>
      </c>
      <c r="J34" s="24">
        <v>3932</v>
      </c>
      <c r="K34" s="24">
        <v>5165</v>
      </c>
      <c r="L34" s="24"/>
      <c r="M34" s="24"/>
      <c r="N34" s="156"/>
    </row>
    <row r="35" spans="1:14" ht="20.100000000000001" customHeight="1">
      <c r="A35" s="112" t="s">
        <v>38</v>
      </c>
      <c r="B35" s="24">
        <v>114495</v>
      </c>
      <c r="C35" s="24"/>
      <c r="D35" s="24"/>
      <c r="E35" s="24">
        <v>68636</v>
      </c>
      <c r="F35" s="24"/>
      <c r="G35" s="24"/>
      <c r="H35" s="144"/>
      <c r="I35" s="115" t="s">
        <v>259</v>
      </c>
      <c r="J35" s="24">
        <v>710</v>
      </c>
      <c r="K35" s="24">
        <v>2600</v>
      </c>
      <c r="L35" s="24"/>
      <c r="M35" s="24"/>
      <c r="N35" s="156"/>
    </row>
    <row r="36" spans="1:14" ht="20.100000000000001" customHeight="1">
      <c r="A36" s="114" t="s">
        <v>158</v>
      </c>
      <c r="B36" s="24">
        <v>202000</v>
      </c>
      <c r="C36" s="24"/>
      <c r="D36" s="24"/>
      <c r="E36" s="24"/>
      <c r="F36" s="24"/>
      <c r="G36" s="24"/>
      <c r="H36" s="144"/>
      <c r="I36" s="115" t="s">
        <v>260</v>
      </c>
      <c r="J36" s="24"/>
      <c r="K36" s="24"/>
      <c r="L36" s="24"/>
      <c r="M36" s="24"/>
      <c r="N36" s="156"/>
    </row>
    <row r="37" spans="1:14" ht="20.100000000000001" customHeight="1">
      <c r="A37" s="117" t="s">
        <v>123</v>
      </c>
      <c r="B37" s="24">
        <v>8034</v>
      </c>
      <c r="C37" s="24"/>
      <c r="D37" s="24"/>
      <c r="E37" s="24">
        <v>27338</v>
      </c>
      <c r="F37" s="24"/>
      <c r="G37" s="24"/>
      <c r="H37" s="144"/>
      <c r="I37" s="116" t="s">
        <v>39</v>
      </c>
      <c r="J37" s="24"/>
      <c r="K37" s="24"/>
      <c r="L37" s="24"/>
      <c r="M37" s="24"/>
      <c r="N37" s="156"/>
    </row>
    <row r="38" spans="1:14" ht="20.100000000000001" customHeight="1">
      <c r="A38" s="112" t="s">
        <v>39</v>
      </c>
      <c r="B38" s="24">
        <v>-5840</v>
      </c>
      <c r="C38" s="24"/>
      <c r="D38" s="24"/>
      <c r="E38" s="24">
        <v>16184</v>
      </c>
      <c r="F38" s="24"/>
      <c r="G38" s="24"/>
      <c r="H38" s="144"/>
      <c r="I38" s="81" t="s">
        <v>200</v>
      </c>
      <c r="J38" s="24">
        <f>SUM(J39:J40)</f>
        <v>0</v>
      </c>
      <c r="K38" s="24">
        <f>SUM(K39:K40)</f>
        <v>0</v>
      </c>
      <c r="L38" s="24"/>
      <c r="M38" s="24"/>
      <c r="N38" s="156"/>
    </row>
    <row r="39" spans="1:14" ht="20.100000000000001" customHeight="1">
      <c r="A39" s="112" t="s">
        <v>40</v>
      </c>
      <c r="B39" s="24">
        <v>13874</v>
      </c>
      <c r="C39" s="24"/>
      <c r="D39" s="24"/>
      <c r="E39" s="24">
        <v>11154</v>
      </c>
      <c r="F39" s="24"/>
      <c r="G39" s="24"/>
      <c r="H39" s="144"/>
      <c r="I39" s="81"/>
      <c r="J39" s="24">
        <f>SUM(J40:J41)</f>
        <v>0</v>
      </c>
      <c r="K39" s="24">
        <f>SUM(K40:K41)</f>
        <v>0</v>
      </c>
      <c r="L39" s="24"/>
      <c r="M39" s="24"/>
      <c r="N39" s="156"/>
    </row>
    <row r="40" spans="1:14" ht="20.100000000000001" customHeight="1">
      <c r="A40" s="158" t="s">
        <v>197</v>
      </c>
      <c r="B40" s="24">
        <v>681</v>
      </c>
      <c r="C40" s="24"/>
      <c r="D40" s="24"/>
      <c r="E40" s="24">
        <v>13740</v>
      </c>
      <c r="F40" s="24"/>
      <c r="G40" s="24"/>
      <c r="H40" s="144"/>
      <c r="I40" s="81"/>
      <c r="J40" s="24"/>
      <c r="K40" s="24"/>
      <c r="L40" s="24"/>
      <c r="M40" s="24"/>
      <c r="N40" s="156"/>
    </row>
    <row r="41" spans="1:14" ht="20.100000000000001" customHeight="1">
      <c r="A41" s="46"/>
      <c r="B41" s="24"/>
      <c r="C41" s="24"/>
      <c r="D41" s="24"/>
      <c r="E41" s="24"/>
      <c r="F41" s="24"/>
      <c r="G41" s="24"/>
      <c r="H41" s="144"/>
      <c r="I41" s="116"/>
      <c r="J41" s="24"/>
      <c r="K41" s="24"/>
      <c r="L41" s="24"/>
      <c r="M41" s="24"/>
      <c r="N41" s="156"/>
    </row>
    <row r="42" spans="1:14" ht="20.100000000000001" customHeight="1">
      <c r="A42" s="122" t="s">
        <v>69</v>
      </c>
      <c r="B42" s="159">
        <f>SUM(B31:B32,B36:B37,B40)</f>
        <v>747887</v>
      </c>
      <c r="C42" s="159"/>
      <c r="D42" s="159"/>
      <c r="E42" s="159">
        <f>SUM(E31:E32,E36:E37,E40)</f>
        <v>558531</v>
      </c>
      <c r="F42" s="159">
        <f>SUM(F31:F32,F36:F37)</f>
        <v>0</v>
      </c>
      <c r="G42" s="159"/>
      <c r="H42" s="160"/>
      <c r="I42" s="124" t="s">
        <v>71</v>
      </c>
      <c r="J42" s="52">
        <f>SUM(J31:J32,J35)</f>
        <v>451914</v>
      </c>
      <c r="K42" s="52">
        <f>SUM(K31:K32,K35)</f>
        <v>558531</v>
      </c>
      <c r="L42" s="161"/>
      <c r="M42" s="161"/>
      <c r="N42" s="162"/>
    </row>
    <row r="44" spans="1:14">
      <c r="H44" s="152"/>
    </row>
    <row r="45" spans="1:14">
      <c r="I45" s="152"/>
    </row>
    <row r="46" spans="1:14">
      <c r="I46" s="152"/>
    </row>
  </sheetData>
  <mergeCells count="14">
    <mergeCell ref="C5:D5"/>
    <mergeCell ref="F5:G5"/>
    <mergeCell ref="L5:M5"/>
    <mergeCell ref="A2:N2"/>
    <mergeCell ref="A4:H4"/>
    <mergeCell ref="I4:N4"/>
    <mergeCell ref="A5:A6"/>
    <mergeCell ref="B5:B6"/>
    <mergeCell ref="E5:E6"/>
    <mergeCell ref="H5:H6"/>
    <mergeCell ref="I5:I6"/>
    <mergeCell ref="J5:J6"/>
    <mergeCell ref="K5:K6"/>
    <mergeCell ref="N5:N6"/>
  </mergeCells>
  <phoneticPr fontId="6" type="noConversion"/>
  <dataValidations count="1">
    <dataValidation type="whole" allowBlank="1" showInputMessage="1" showErrorMessage="1" sqref="L35:M37 J35:K36">
      <formula1>-100000000</formula1>
      <formula2>10000000000</formula2>
    </dataValidation>
  </dataValidations>
  <printOptions horizontalCentered="1"/>
  <pageMargins left="0.31496062992125984" right="0.35433070866141736" top="0.55118110236220474" bottom="0.51181102362204722" header="0.31496062992125984" footer="0.31496062992125984"/>
  <pageSetup paperSize="9" firstPageNumber="25" orientation="landscape" useFirstPageNumber="1" r:id="rId1"/>
  <headerFooter alignWithMargins="0">
    <oddFooter xml:space="preserve">&amp;C &amp;P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7"/>
  <sheetViews>
    <sheetView showGridLines="0" showZeros="0" workbookViewId="0">
      <pane xSplit="1" ySplit="6" topLeftCell="B7" activePane="bottomRight" state="frozen"/>
      <selection activeCell="A2" sqref="A2:AB2"/>
      <selection pane="topRight" activeCell="A2" sqref="A2:AB2"/>
      <selection pane="bottomLeft" activeCell="A2" sqref="A2:AB2"/>
      <selection pane="bottomRight" activeCell="N15" sqref="N15"/>
    </sheetView>
  </sheetViews>
  <sheetFormatPr defaultRowHeight="14.25"/>
  <cols>
    <col min="1" max="1" width="28.625" style="2" customWidth="1"/>
    <col min="2" max="2" width="10.625" style="2" customWidth="1"/>
    <col min="3" max="4" width="10.625" style="2" hidden="1" customWidth="1"/>
    <col min="5" max="5" width="10.625" style="2" customWidth="1"/>
    <col min="6" max="7" width="10.625" style="2" hidden="1" customWidth="1"/>
    <col min="8" max="8" width="8.625" style="2" customWidth="1"/>
    <col min="9" max="9" width="28.625" style="2" customWidth="1"/>
    <col min="10" max="11" width="10.625" style="2" customWidth="1"/>
    <col min="12" max="13" width="10.625" style="2" hidden="1" customWidth="1"/>
    <col min="14" max="14" width="8.625" style="2" customWidth="1"/>
    <col min="15" max="15" width="13.125" style="2" customWidth="1"/>
    <col min="16" max="16384" width="9" style="2"/>
  </cols>
  <sheetData>
    <row r="1" spans="1:14">
      <c r="A1" s="199" t="s">
        <v>243</v>
      </c>
      <c r="B1" s="141"/>
      <c r="C1" s="141"/>
      <c r="D1" s="141"/>
    </row>
    <row r="2" spans="1:14" s="209" customFormat="1" ht="30" customHeight="1">
      <c r="A2" s="247" t="s">
        <v>239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>
      <c r="A3" s="142" t="s">
        <v>9</v>
      </c>
      <c r="B3" s="142"/>
      <c r="C3" s="142"/>
      <c r="D3" s="142"/>
      <c r="E3" s="11"/>
      <c r="F3" s="11"/>
      <c r="G3" s="11"/>
      <c r="H3" s="142"/>
      <c r="I3" s="142"/>
      <c r="J3" s="142"/>
      <c r="K3" s="142"/>
      <c r="L3" s="142"/>
      <c r="M3" s="142"/>
      <c r="N3" s="143" t="s">
        <v>10</v>
      </c>
    </row>
    <row r="4" spans="1:14" ht="20.100000000000001" customHeight="1">
      <c r="A4" s="249" t="s">
        <v>13</v>
      </c>
      <c r="B4" s="250"/>
      <c r="C4" s="250"/>
      <c r="D4" s="250"/>
      <c r="E4" s="250"/>
      <c r="F4" s="250"/>
      <c r="G4" s="250"/>
      <c r="H4" s="250"/>
      <c r="I4" s="250" t="s">
        <v>14</v>
      </c>
      <c r="J4" s="250"/>
      <c r="K4" s="250"/>
      <c r="L4" s="251"/>
      <c r="M4" s="251"/>
      <c r="N4" s="252"/>
    </row>
    <row r="5" spans="1:14" s="166" customFormat="1" ht="20.100000000000001" customHeight="1">
      <c r="A5" s="253" t="s">
        <v>4</v>
      </c>
      <c r="B5" s="254" t="s">
        <v>146</v>
      </c>
      <c r="C5" s="245" t="s">
        <v>203</v>
      </c>
      <c r="D5" s="246"/>
      <c r="E5" s="254" t="s">
        <v>147</v>
      </c>
      <c r="F5" s="245" t="s">
        <v>156</v>
      </c>
      <c r="G5" s="246"/>
      <c r="H5" s="217" t="s">
        <v>16</v>
      </c>
      <c r="I5" s="254" t="s">
        <v>4</v>
      </c>
      <c r="J5" s="254" t="s">
        <v>148</v>
      </c>
      <c r="K5" s="254" t="s">
        <v>149</v>
      </c>
      <c r="L5" s="245" t="s">
        <v>156</v>
      </c>
      <c r="M5" s="246"/>
      <c r="N5" s="257" t="s">
        <v>16</v>
      </c>
    </row>
    <row r="6" spans="1:14" s="166" customFormat="1" ht="20.100000000000001" customHeight="1">
      <c r="A6" s="253"/>
      <c r="B6" s="254"/>
      <c r="C6" s="167" t="s">
        <v>119</v>
      </c>
      <c r="D6" s="167" t="s">
        <v>120</v>
      </c>
      <c r="E6" s="254"/>
      <c r="F6" s="167" t="s">
        <v>119</v>
      </c>
      <c r="G6" s="167" t="s">
        <v>120</v>
      </c>
      <c r="H6" s="217"/>
      <c r="I6" s="254"/>
      <c r="J6" s="254"/>
      <c r="K6" s="254"/>
      <c r="L6" s="167" t="s">
        <v>119</v>
      </c>
      <c r="M6" s="167" t="s">
        <v>120</v>
      </c>
      <c r="N6" s="258"/>
    </row>
    <row r="7" spans="1:14" ht="20.100000000000001" customHeight="1">
      <c r="A7" s="46" t="s">
        <v>59</v>
      </c>
      <c r="B7" s="24">
        <v>1300</v>
      </c>
      <c r="C7" s="24">
        <f t="shared" ref="C7:C11" si="0">SUM(B7-D7)</f>
        <v>1300</v>
      </c>
      <c r="D7" s="24"/>
      <c r="E7" s="24">
        <v>1300</v>
      </c>
      <c r="F7" s="24">
        <v>1300</v>
      </c>
      <c r="G7" s="24"/>
      <c r="H7" s="144">
        <f t="shared" ref="H7:H11" si="1">SUM(E7-B7)/B7*100</f>
        <v>0</v>
      </c>
      <c r="I7" s="23" t="s">
        <v>46</v>
      </c>
      <c r="J7" s="24"/>
      <c r="K7" s="24"/>
      <c r="L7" s="145">
        <f>SUM(K7-M7)</f>
        <v>0</v>
      </c>
      <c r="M7" s="145"/>
      <c r="N7" s="185"/>
    </row>
    <row r="8" spans="1:14" ht="20.100000000000001" customHeight="1">
      <c r="A8" s="112" t="s">
        <v>60</v>
      </c>
      <c r="B8" s="24">
        <v>5689</v>
      </c>
      <c r="C8" s="24">
        <f t="shared" si="0"/>
        <v>5689</v>
      </c>
      <c r="D8" s="24"/>
      <c r="E8" s="24">
        <v>5546</v>
      </c>
      <c r="F8" s="24">
        <v>5546</v>
      </c>
      <c r="G8" s="24"/>
      <c r="H8" s="144">
        <f t="shared" si="1"/>
        <v>-2.5136227808050622</v>
      </c>
      <c r="I8" s="45" t="s">
        <v>84</v>
      </c>
      <c r="J8" s="24"/>
      <c r="K8" s="24">
        <v>356</v>
      </c>
      <c r="L8" s="145">
        <f t="shared" ref="L8:L14" si="2">SUM(K8-M8)</f>
        <v>356</v>
      </c>
      <c r="M8" s="145"/>
      <c r="N8" s="185"/>
    </row>
    <row r="9" spans="1:14" ht="20.100000000000001" customHeight="1">
      <c r="A9" s="112" t="s">
        <v>61</v>
      </c>
      <c r="B9" s="24">
        <v>190</v>
      </c>
      <c r="C9" s="24">
        <f t="shared" si="0"/>
        <v>190</v>
      </c>
      <c r="D9" s="24"/>
      <c r="E9" s="24">
        <v>1000</v>
      </c>
      <c r="F9" s="24">
        <v>1000</v>
      </c>
      <c r="G9" s="24"/>
      <c r="H9" s="144">
        <f t="shared" si="1"/>
        <v>426.31578947368428</v>
      </c>
      <c r="I9" s="39" t="s">
        <v>79</v>
      </c>
      <c r="J9" s="24">
        <v>199730</v>
      </c>
      <c r="K9" s="24">
        <v>98642</v>
      </c>
      <c r="L9" s="24">
        <f t="shared" si="2"/>
        <v>91877</v>
      </c>
      <c r="M9" s="145">
        <v>6765</v>
      </c>
      <c r="N9" s="185">
        <f>SUM(K9-J9)/J9*100</f>
        <v>-50.6123266409653</v>
      </c>
    </row>
    <row r="10" spans="1:14" ht="20.100000000000001" customHeight="1">
      <c r="A10" s="46" t="s">
        <v>62</v>
      </c>
      <c r="B10" s="24">
        <v>87093</v>
      </c>
      <c r="C10" s="24">
        <f t="shared" si="0"/>
        <v>83197</v>
      </c>
      <c r="D10" s="24">
        <v>3896</v>
      </c>
      <c r="E10" s="24">
        <v>94757</v>
      </c>
      <c r="F10" s="24">
        <f>SUM(E10-G10)</f>
        <v>87992</v>
      </c>
      <c r="G10" s="24">
        <v>6765</v>
      </c>
      <c r="H10" s="144">
        <f t="shared" si="1"/>
        <v>8.7997887315857763</v>
      </c>
      <c r="I10" s="39" t="s">
        <v>80</v>
      </c>
      <c r="J10" s="24">
        <v>82</v>
      </c>
      <c r="K10" s="24"/>
      <c r="L10" s="24">
        <f t="shared" si="2"/>
        <v>0</v>
      </c>
      <c r="M10" s="145"/>
      <c r="N10" s="185">
        <f>SUM(K10-J10)/J10*100</f>
        <v>-100</v>
      </c>
    </row>
    <row r="11" spans="1:14" ht="20.100000000000001" customHeight="1">
      <c r="A11" s="114" t="s">
        <v>224</v>
      </c>
      <c r="B11" s="24">
        <v>272</v>
      </c>
      <c r="C11" s="24">
        <f t="shared" si="0"/>
        <v>272</v>
      </c>
      <c r="D11" s="24"/>
      <c r="E11" s="24"/>
      <c r="F11" s="24">
        <f>SUM(E11-G11)</f>
        <v>0</v>
      </c>
      <c r="G11" s="24"/>
      <c r="H11" s="144">
        <f t="shared" si="1"/>
        <v>-100</v>
      </c>
      <c r="I11" s="39" t="s">
        <v>82</v>
      </c>
      <c r="J11" s="24">
        <v>0</v>
      </c>
      <c r="K11" s="24"/>
      <c r="L11" s="145">
        <f t="shared" si="2"/>
        <v>0</v>
      </c>
      <c r="M11" s="145"/>
      <c r="N11" s="185"/>
    </row>
    <row r="12" spans="1:14" ht="20.100000000000001" customHeight="1">
      <c r="A12" s="112"/>
      <c r="B12" s="24"/>
      <c r="C12" s="24"/>
      <c r="D12" s="24"/>
      <c r="E12" s="24"/>
      <c r="F12" s="24"/>
      <c r="G12" s="24"/>
      <c r="H12" s="144"/>
      <c r="I12" s="23" t="s">
        <v>50</v>
      </c>
      <c r="J12" s="24">
        <v>0</v>
      </c>
      <c r="K12" s="24"/>
      <c r="L12" s="145">
        <f t="shared" si="2"/>
        <v>0</v>
      </c>
      <c r="M12" s="145"/>
      <c r="N12" s="185"/>
    </row>
    <row r="13" spans="1:14" ht="20.100000000000001" customHeight="1">
      <c r="A13" s="46"/>
      <c r="B13" s="24"/>
      <c r="C13" s="24"/>
      <c r="D13" s="24"/>
      <c r="E13" s="24"/>
      <c r="F13" s="24"/>
      <c r="G13" s="24"/>
      <c r="H13" s="144"/>
      <c r="I13" s="23" t="s">
        <v>72</v>
      </c>
      <c r="J13" s="24">
        <v>446</v>
      </c>
      <c r="K13" s="24">
        <v>88</v>
      </c>
      <c r="L13" s="145">
        <f t="shared" si="2"/>
        <v>88</v>
      </c>
      <c r="M13" s="145"/>
      <c r="N13" s="185">
        <f>SUM(K13-J13)/J13*100</f>
        <v>-80.269058295964129</v>
      </c>
    </row>
    <row r="14" spans="1:14" ht="20.100000000000001" customHeight="1">
      <c r="A14" s="46"/>
      <c r="B14" s="24"/>
      <c r="C14" s="24"/>
      <c r="D14" s="24"/>
      <c r="E14" s="24"/>
      <c r="F14" s="24"/>
      <c r="G14" s="24"/>
      <c r="H14" s="144"/>
      <c r="I14" s="23" t="s">
        <v>162</v>
      </c>
      <c r="J14" s="24"/>
      <c r="K14" s="24">
        <v>3216</v>
      </c>
      <c r="L14" s="145">
        <f t="shared" si="2"/>
        <v>3216</v>
      </c>
      <c r="M14" s="145"/>
      <c r="N14" s="185"/>
    </row>
    <row r="15" spans="1:14" ht="20.100000000000001" customHeight="1">
      <c r="A15" s="46"/>
      <c r="B15" s="24"/>
      <c r="C15" s="24"/>
      <c r="D15" s="24"/>
      <c r="E15" s="24"/>
      <c r="F15" s="24"/>
      <c r="G15" s="24"/>
      <c r="H15" s="144"/>
      <c r="I15" s="38"/>
      <c r="J15" s="24"/>
      <c r="K15" s="24"/>
      <c r="L15" s="145"/>
      <c r="M15" s="145"/>
      <c r="N15" s="185"/>
    </row>
    <row r="16" spans="1:14" ht="20.100000000000001" customHeight="1">
      <c r="A16" s="46" t="s">
        <v>87</v>
      </c>
      <c r="B16" s="24">
        <f>SUM(C7:C13)</f>
        <v>90648</v>
      </c>
      <c r="C16" s="24"/>
      <c r="D16" s="24"/>
      <c r="E16" s="24">
        <f>SUM(F7:F13)</f>
        <v>95838</v>
      </c>
      <c r="F16" s="24"/>
      <c r="G16" s="24"/>
      <c r="H16" s="144">
        <f>SUM(E16-B16)/B16*100</f>
        <v>5.7254434736563411</v>
      </c>
      <c r="I16" s="81" t="s">
        <v>86</v>
      </c>
      <c r="J16" s="24">
        <v>184072</v>
      </c>
      <c r="K16" s="24">
        <f>SUM(L7:L14)</f>
        <v>95537</v>
      </c>
      <c r="L16" s="145"/>
      <c r="M16" s="145"/>
      <c r="N16" s="185">
        <f t="shared" ref="N16:N18" si="3">SUM(K16-J16)/J16*100</f>
        <v>-48.098026859055153</v>
      </c>
    </row>
    <row r="17" spans="1:15" ht="20.100000000000001" customHeight="1">
      <c r="A17" s="46" t="s">
        <v>88</v>
      </c>
      <c r="B17" s="24">
        <f>SUM(D7:D13)</f>
        <v>3896</v>
      </c>
      <c r="C17" s="24"/>
      <c r="D17" s="24"/>
      <c r="E17" s="24">
        <f>SUM(G7:G13)</f>
        <v>6765</v>
      </c>
      <c r="F17" s="24"/>
      <c r="G17" s="24"/>
      <c r="H17" s="144">
        <f>SUM(E17-B17)/B17*100</f>
        <v>73.639630390143736</v>
      </c>
      <c r="I17" s="81" t="s">
        <v>89</v>
      </c>
      <c r="J17" s="24">
        <v>16186</v>
      </c>
      <c r="K17" s="24">
        <f>SUM(M7:M14)</f>
        <v>6765</v>
      </c>
      <c r="L17" s="145"/>
      <c r="M17" s="145"/>
      <c r="N17" s="185">
        <f t="shared" si="3"/>
        <v>-58.204621277647348</v>
      </c>
    </row>
    <row r="18" spans="1:15" ht="20.100000000000001" customHeight="1">
      <c r="A18" s="106" t="s">
        <v>66</v>
      </c>
      <c r="B18" s="47">
        <f>SUM(B7:B13)</f>
        <v>94544</v>
      </c>
      <c r="C18" s="47"/>
      <c r="D18" s="47"/>
      <c r="E18" s="47">
        <f>SUM(E7:E13)</f>
        <v>102603</v>
      </c>
      <c r="F18" s="47"/>
      <c r="G18" s="47"/>
      <c r="H18" s="146">
        <f>SUM(E18-B18)/B18*100</f>
        <v>8.5240734472838042</v>
      </c>
      <c r="I18" s="108" t="s">
        <v>73</v>
      </c>
      <c r="J18" s="147">
        <f>SUM(J7:J14)</f>
        <v>200258</v>
      </c>
      <c r="K18" s="147">
        <f>SUM(K7:K14)</f>
        <v>102302</v>
      </c>
      <c r="L18" s="148"/>
      <c r="M18" s="148"/>
      <c r="N18" s="186">
        <f t="shared" si="3"/>
        <v>-48.914899779284724</v>
      </c>
    </row>
    <row r="19" spans="1:15" ht="20.100000000000001" customHeight="1">
      <c r="A19" s="46" t="s">
        <v>113</v>
      </c>
      <c r="B19" s="24">
        <f>SUM(B20:B21)</f>
        <v>12040</v>
      </c>
      <c r="C19" s="24"/>
      <c r="D19" s="24"/>
      <c r="E19" s="24">
        <f>SUM(E20:E21)</f>
        <v>2011</v>
      </c>
      <c r="F19" s="24"/>
      <c r="G19" s="24"/>
      <c r="H19" s="144"/>
      <c r="I19" s="81" t="s">
        <v>114</v>
      </c>
      <c r="J19" s="24">
        <v>6166</v>
      </c>
      <c r="K19" s="24">
        <v>3192</v>
      </c>
      <c r="L19" s="145"/>
      <c r="M19" s="145"/>
      <c r="N19" s="149"/>
    </row>
    <row r="20" spans="1:15" ht="20.100000000000001" customHeight="1">
      <c r="A20" s="46" t="s">
        <v>63</v>
      </c>
      <c r="B20" s="24">
        <v>12040</v>
      </c>
      <c r="C20" s="24"/>
      <c r="D20" s="24"/>
      <c r="E20" s="24">
        <v>2011</v>
      </c>
      <c r="F20" s="24"/>
      <c r="G20" s="24"/>
      <c r="H20" s="150"/>
      <c r="I20" s="115" t="s">
        <v>261</v>
      </c>
      <c r="J20" s="24"/>
      <c r="K20" s="24"/>
      <c r="L20" s="145"/>
      <c r="M20" s="145"/>
      <c r="N20" s="149"/>
    </row>
    <row r="21" spans="1:15" ht="20.100000000000001" customHeight="1">
      <c r="A21" s="46" t="s">
        <v>64</v>
      </c>
      <c r="B21" s="24"/>
      <c r="C21" s="24"/>
      <c r="D21" s="24"/>
      <c r="E21" s="130"/>
      <c r="F21" s="130"/>
      <c r="G21" s="130"/>
      <c r="H21" s="151"/>
      <c r="I21" s="81" t="s">
        <v>201</v>
      </c>
      <c r="J21" s="24"/>
      <c r="K21" s="24"/>
      <c r="L21" s="145"/>
      <c r="M21" s="145"/>
      <c r="N21" s="149"/>
    </row>
    <row r="22" spans="1:15" ht="20.100000000000001" customHeight="1">
      <c r="A22" s="46" t="s">
        <v>165</v>
      </c>
      <c r="B22" s="24">
        <v>81000</v>
      </c>
      <c r="C22" s="24"/>
      <c r="D22" s="24"/>
      <c r="E22" s="130"/>
      <c r="F22" s="130"/>
      <c r="G22" s="130"/>
      <c r="H22" s="151"/>
      <c r="I22" s="81" t="s">
        <v>167</v>
      </c>
      <c r="J22" s="24"/>
      <c r="K22" s="24"/>
      <c r="L22" s="145"/>
      <c r="M22" s="145"/>
      <c r="N22" s="149"/>
    </row>
    <row r="23" spans="1:15" ht="20.100000000000001" customHeight="1">
      <c r="A23" s="114" t="s">
        <v>123</v>
      </c>
      <c r="B23" s="24">
        <v>1853</v>
      </c>
      <c r="C23" s="24"/>
      <c r="D23" s="24"/>
      <c r="E23" s="24">
        <v>880</v>
      </c>
      <c r="F23" s="24"/>
      <c r="G23" s="24"/>
      <c r="H23" s="151"/>
      <c r="I23" s="116" t="s">
        <v>39</v>
      </c>
      <c r="J23" s="24"/>
      <c r="K23" s="24"/>
      <c r="L23" s="145"/>
      <c r="M23" s="145"/>
      <c r="N23" s="149"/>
    </row>
    <row r="24" spans="1:15" ht="20.100000000000001" customHeight="1">
      <c r="A24" s="46" t="s">
        <v>39</v>
      </c>
      <c r="B24" s="24">
        <v>1853</v>
      </c>
      <c r="C24" s="24"/>
      <c r="D24" s="24"/>
      <c r="E24" s="24">
        <v>880</v>
      </c>
      <c r="F24" s="24"/>
      <c r="G24" s="24"/>
      <c r="H24" s="151"/>
      <c r="I24" s="81" t="s">
        <v>200</v>
      </c>
      <c r="J24" s="24"/>
      <c r="K24" s="24"/>
      <c r="L24" s="145"/>
      <c r="M24" s="145"/>
      <c r="N24" s="149"/>
    </row>
    <row r="25" spans="1:15" ht="20.100000000000001" customHeight="1">
      <c r="A25" s="37" t="s">
        <v>65</v>
      </c>
      <c r="B25" s="24"/>
      <c r="C25" s="24"/>
      <c r="D25" s="24"/>
      <c r="E25" s="24"/>
      <c r="F25" s="24"/>
      <c r="G25" s="24"/>
      <c r="H25" s="151"/>
      <c r="I25" s="81"/>
      <c r="J25" s="24"/>
      <c r="K25" s="24"/>
      <c r="L25" s="145"/>
      <c r="M25" s="145"/>
      <c r="N25" s="149"/>
      <c r="O25" s="152"/>
    </row>
    <row r="26" spans="1:15" ht="20.100000000000001" customHeight="1">
      <c r="A26" s="114"/>
      <c r="B26" s="44"/>
      <c r="C26" s="44"/>
      <c r="D26" s="44"/>
      <c r="E26" s="44"/>
      <c r="F26" s="44"/>
      <c r="G26" s="44"/>
      <c r="H26" s="153"/>
      <c r="I26" s="116"/>
      <c r="J26" s="24"/>
      <c r="K26" s="24"/>
      <c r="L26" s="145"/>
      <c r="M26" s="145"/>
      <c r="N26" s="154"/>
    </row>
    <row r="27" spans="1:15" ht="20.100000000000001" customHeight="1">
      <c r="A27" s="122" t="s">
        <v>67</v>
      </c>
      <c r="B27" s="155">
        <f>SUM(B18:B19,B22:B23)</f>
        <v>189437</v>
      </c>
      <c r="C27" s="155"/>
      <c r="D27" s="155"/>
      <c r="E27" s="155">
        <f>SUM(E18:E19,E22:E23)</f>
        <v>105494</v>
      </c>
      <c r="F27" s="155"/>
      <c r="G27" s="155"/>
      <c r="H27" s="155"/>
      <c r="I27" s="124" t="s">
        <v>74</v>
      </c>
      <c r="J27" s="155">
        <f>SUM(J18:J22)</f>
        <v>206424</v>
      </c>
      <c r="K27" s="155">
        <f>SUM(K18:K20)</f>
        <v>105494</v>
      </c>
      <c r="L27" s="155"/>
      <c r="M27" s="155"/>
      <c r="N27" s="155"/>
    </row>
  </sheetData>
  <mergeCells count="14">
    <mergeCell ref="N5:N6"/>
    <mergeCell ref="A2:N2"/>
    <mergeCell ref="A4:H4"/>
    <mergeCell ref="I4:N4"/>
    <mergeCell ref="A5:A6"/>
    <mergeCell ref="B5:B6"/>
    <mergeCell ref="E5:E6"/>
    <mergeCell ref="H5:H6"/>
    <mergeCell ref="I5:I6"/>
    <mergeCell ref="J5:J6"/>
    <mergeCell ref="K5:K6"/>
    <mergeCell ref="C5:D5"/>
    <mergeCell ref="F5:G5"/>
    <mergeCell ref="L5:M5"/>
  </mergeCells>
  <phoneticPr fontId="6" type="noConversion"/>
  <dataValidations count="1">
    <dataValidation type="whole" allowBlank="1" showInputMessage="1" showErrorMessage="1" sqref="J15:M19">
      <formula1>-100000000</formula1>
      <formula2>10000000000</formula2>
    </dataValidation>
  </dataValidations>
  <printOptions horizontalCentered="1"/>
  <pageMargins left="0.31496062992125984" right="0.35433070866141736" top="0.55118110236220474" bottom="0.51181102362204722" header="0.31496062992125984" footer="0.31496062992125984"/>
  <pageSetup paperSize="9" firstPageNumber="27" orientation="landscape" useFirstPageNumber="1" r:id="rId1"/>
  <headerFooter alignWithMargins="0">
    <oddFooter>&amp;C&amp;"Times New Roman,常规"&amp;P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18"/>
  <sheetViews>
    <sheetView showZeros="0" workbookViewId="0">
      <selection activeCell="D12" sqref="D12"/>
    </sheetView>
  </sheetViews>
  <sheetFormatPr defaultRowHeight="14.25"/>
  <cols>
    <col min="1" max="1" width="30.625" customWidth="1"/>
    <col min="2" max="3" width="10.625" customWidth="1"/>
    <col min="4" max="4" width="30.625" customWidth="1"/>
    <col min="5" max="6" width="10.625" customWidth="1"/>
  </cols>
  <sheetData>
    <row r="1" spans="1:6">
      <c r="A1" s="200" t="s">
        <v>244</v>
      </c>
      <c r="B1" s="169"/>
      <c r="C1" s="170"/>
      <c r="D1" s="170"/>
      <c r="E1" s="170"/>
      <c r="F1" s="170"/>
    </row>
    <row r="2" spans="1:6" s="195" customFormat="1" ht="30" customHeight="1">
      <c r="A2" s="228" t="s">
        <v>245</v>
      </c>
      <c r="B2" s="228"/>
      <c r="C2" s="229"/>
      <c r="D2" s="229"/>
      <c r="E2" s="229"/>
      <c r="F2" s="229"/>
    </row>
    <row r="3" spans="1:6" ht="20.100000000000001" customHeight="1">
      <c r="A3" s="171" t="s">
        <v>206</v>
      </c>
      <c r="B3" s="171"/>
      <c r="C3" s="171"/>
      <c r="D3" s="171"/>
      <c r="E3" s="171"/>
      <c r="F3" s="172" t="s">
        <v>207</v>
      </c>
    </row>
    <row r="4" spans="1:6" ht="20.100000000000001" customHeight="1">
      <c r="A4" s="230" t="s">
        <v>208</v>
      </c>
      <c r="B4" s="231"/>
      <c r="C4" s="231"/>
      <c r="D4" s="231" t="s">
        <v>209</v>
      </c>
      <c r="E4" s="231"/>
      <c r="F4" s="232"/>
    </row>
    <row r="5" spans="1:6" ht="39.950000000000003" customHeight="1">
      <c r="A5" s="173" t="s">
        <v>210</v>
      </c>
      <c r="B5" s="201" t="s">
        <v>246</v>
      </c>
      <c r="C5" s="201" t="s">
        <v>247</v>
      </c>
      <c r="D5" s="174" t="s">
        <v>210</v>
      </c>
      <c r="E5" s="201" t="s">
        <v>249</v>
      </c>
      <c r="F5" s="202" t="s">
        <v>248</v>
      </c>
    </row>
    <row r="6" spans="1:6" ht="20.100000000000001" customHeight="1">
      <c r="A6" s="175" t="s">
        <v>211</v>
      </c>
      <c r="B6" s="203"/>
      <c r="C6" s="176">
        <v>12466</v>
      </c>
      <c r="D6" s="177" t="s">
        <v>212</v>
      </c>
      <c r="E6" s="177"/>
      <c r="F6" s="178"/>
    </row>
    <row r="7" spans="1:6" ht="20.100000000000001" customHeight="1">
      <c r="A7" s="175" t="s">
        <v>213</v>
      </c>
      <c r="B7" s="203"/>
      <c r="C7" s="176"/>
      <c r="D7" s="179" t="s">
        <v>214</v>
      </c>
      <c r="E7" s="179"/>
      <c r="F7" s="178">
        <v>15</v>
      </c>
    </row>
    <row r="8" spans="1:6" ht="20.100000000000001" customHeight="1">
      <c r="A8" s="175" t="s">
        <v>215</v>
      </c>
      <c r="B8" s="203"/>
      <c r="C8" s="176">
        <v>1900</v>
      </c>
      <c r="D8" s="179" t="s">
        <v>216</v>
      </c>
      <c r="E8" s="179"/>
      <c r="F8" s="178">
        <v>447</v>
      </c>
    </row>
    <row r="9" spans="1:6" ht="20.100000000000001" customHeight="1">
      <c r="A9" s="175" t="s">
        <v>217</v>
      </c>
      <c r="B9" s="203"/>
      <c r="C9" s="176"/>
      <c r="D9" s="179" t="s">
        <v>218</v>
      </c>
      <c r="E9" s="179"/>
      <c r="F9" s="178"/>
    </row>
    <row r="10" spans="1:6" ht="20.100000000000001" customHeight="1">
      <c r="A10" s="175" t="s">
        <v>219</v>
      </c>
      <c r="B10" s="203"/>
      <c r="C10" s="176"/>
      <c r="D10" s="180" t="s">
        <v>220</v>
      </c>
      <c r="E10" s="180"/>
      <c r="F10" s="178"/>
    </row>
    <row r="11" spans="1:6" ht="20.100000000000001" customHeight="1">
      <c r="A11" s="175"/>
      <c r="B11" s="203"/>
      <c r="C11" s="176"/>
      <c r="D11" s="212" t="s">
        <v>262</v>
      </c>
      <c r="E11" s="180"/>
      <c r="F11" s="178">
        <v>164</v>
      </c>
    </row>
    <row r="12" spans="1:6" ht="20.100000000000001" customHeight="1">
      <c r="A12" s="175"/>
      <c r="B12" s="203"/>
      <c r="C12" s="176"/>
      <c r="D12" s="181"/>
      <c r="E12" s="181"/>
      <c r="F12" s="178"/>
    </row>
    <row r="13" spans="1:6" ht="20.100000000000001" customHeight="1">
      <c r="A13" s="193" t="s">
        <v>222</v>
      </c>
      <c r="B13" s="204">
        <f>SUM(B6:B10)</f>
        <v>0</v>
      </c>
      <c r="C13" s="57">
        <f>SUM(C6:C10)</f>
        <v>14366</v>
      </c>
      <c r="D13" s="194" t="s">
        <v>229</v>
      </c>
      <c r="E13" s="205">
        <f>SUM(E6:E11)</f>
        <v>0</v>
      </c>
      <c r="F13" s="206">
        <f>SUM(F6:F11)</f>
        <v>626</v>
      </c>
    </row>
    <row r="14" spans="1:6" ht="20.100000000000001" customHeight="1">
      <c r="A14" s="46" t="s">
        <v>111</v>
      </c>
      <c r="B14" s="176">
        <v>16</v>
      </c>
      <c r="C14" s="176"/>
      <c r="D14" s="189" t="s">
        <v>232</v>
      </c>
      <c r="E14" s="181"/>
      <c r="F14" s="178">
        <v>13740</v>
      </c>
    </row>
    <row r="15" spans="1:6" ht="20.100000000000001" customHeight="1">
      <c r="A15" s="114" t="s">
        <v>233</v>
      </c>
      <c r="B15" s="203"/>
      <c r="C15" s="176"/>
      <c r="D15" s="115" t="s">
        <v>234</v>
      </c>
      <c r="E15" s="181"/>
      <c r="F15" s="178"/>
    </row>
    <row r="16" spans="1:6" ht="20.100000000000001" customHeight="1">
      <c r="A16" s="175"/>
      <c r="B16" s="203"/>
      <c r="C16" s="176"/>
      <c r="D16" s="181"/>
      <c r="E16" s="181"/>
      <c r="F16" s="178"/>
    </row>
    <row r="17" spans="1:6" ht="20.100000000000001" customHeight="1">
      <c r="A17" s="182" t="s">
        <v>230</v>
      </c>
      <c r="B17" s="60">
        <f>SUM(B13:B15)</f>
        <v>16</v>
      </c>
      <c r="C17" s="183">
        <f>SUM(C13:C15)</f>
        <v>14366</v>
      </c>
      <c r="D17" s="190" t="s">
        <v>250</v>
      </c>
      <c r="E17" s="190"/>
      <c r="F17" s="184">
        <f>SUM(F13:F15)</f>
        <v>14366</v>
      </c>
    </row>
    <row r="18" spans="1:6" s="195" customFormat="1" ht="20.100000000000001" customHeight="1">
      <c r="A18" s="196" t="s">
        <v>235</v>
      </c>
    </row>
  </sheetData>
  <mergeCells count="3">
    <mergeCell ref="A2:F2"/>
    <mergeCell ref="A4:C4"/>
    <mergeCell ref="D4:F4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9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M43"/>
  <sheetViews>
    <sheetView showGridLines="0" showZeros="0" workbookViewId="0">
      <pane xSplit="1" ySplit="6" topLeftCell="B10" activePane="bottomRight" state="frozen"/>
      <selection activeCell="N12" sqref="N12"/>
      <selection pane="topRight" activeCell="N12" sqref="N12"/>
      <selection pane="bottomLeft" activeCell="N12" sqref="N12"/>
      <selection pane="bottomRight" activeCell="E36" sqref="E36"/>
    </sheetView>
  </sheetViews>
  <sheetFormatPr defaultRowHeight="14.25"/>
  <cols>
    <col min="1" max="1" width="28.625" style="3" customWidth="1"/>
    <col min="2" max="2" width="10.625" style="3" customWidth="1"/>
    <col min="3" max="3" width="10.625" style="2" customWidth="1"/>
    <col min="4" max="4" width="8.625" style="3" customWidth="1"/>
    <col min="5" max="5" width="28.625" style="3" customWidth="1"/>
    <col min="6" max="7" width="10.625" style="3" customWidth="1"/>
    <col min="8" max="8" width="8.625" style="3" customWidth="1"/>
    <col min="9" max="9" width="13.125" style="3" customWidth="1"/>
    <col min="10" max="11" width="9" style="3" customWidth="1"/>
    <col min="12" max="12" width="9.5" style="3" customWidth="1"/>
    <col min="13" max="21" width="9" style="3" customWidth="1"/>
    <col min="22" max="16384" width="9" style="3"/>
  </cols>
  <sheetData>
    <row r="1" spans="1:13">
      <c r="A1" s="197" t="s">
        <v>251</v>
      </c>
      <c r="B1" s="1"/>
    </row>
    <row r="2" spans="1:13" s="4" customFormat="1" ht="30" customHeight="1">
      <c r="A2" s="228" t="s">
        <v>252</v>
      </c>
      <c r="B2" s="229"/>
      <c r="C2" s="229"/>
      <c r="D2" s="229"/>
      <c r="E2" s="229"/>
      <c r="F2" s="229"/>
      <c r="G2" s="229"/>
      <c r="H2" s="229"/>
    </row>
    <row r="3" spans="1:13">
      <c r="A3" s="10" t="s">
        <v>2</v>
      </c>
      <c r="B3" s="10"/>
      <c r="C3" s="11"/>
      <c r="D3" s="10"/>
      <c r="E3" s="10"/>
      <c r="F3" s="10"/>
      <c r="G3" s="10"/>
      <c r="H3" s="12" t="s">
        <v>10</v>
      </c>
    </row>
    <row r="4" spans="1:13" ht="20.100000000000001" customHeight="1">
      <c r="A4" s="263" t="s">
        <v>7</v>
      </c>
      <c r="B4" s="264"/>
      <c r="C4" s="264"/>
      <c r="D4" s="264"/>
      <c r="E4" s="264" t="s">
        <v>3</v>
      </c>
      <c r="F4" s="264"/>
      <c r="G4" s="264"/>
      <c r="H4" s="265"/>
    </row>
    <row r="5" spans="1:13" ht="20.100000000000001" customHeight="1">
      <c r="A5" s="266" t="s">
        <v>4</v>
      </c>
      <c r="B5" s="267" t="s">
        <v>204</v>
      </c>
      <c r="C5" s="268" t="s">
        <v>150</v>
      </c>
      <c r="D5" s="270" t="s">
        <v>16</v>
      </c>
      <c r="E5" s="260" t="s">
        <v>4</v>
      </c>
      <c r="F5" s="259" t="s">
        <v>151</v>
      </c>
      <c r="G5" s="259" t="s">
        <v>152</v>
      </c>
      <c r="H5" s="261" t="s">
        <v>16</v>
      </c>
    </row>
    <row r="6" spans="1:13" ht="20.100000000000001" customHeight="1">
      <c r="A6" s="266"/>
      <c r="B6" s="260"/>
      <c r="C6" s="269"/>
      <c r="D6" s="270"/>
      <c r="E6" s="260"/>
      <c r="F6" s="260"/>
      <c r="G6" s="260"/>
      <c r="H6" s="262"/>
    </row>
    <row r="7" spans="1:13" ht="20.100000000000001" customHeight="1">
      <c r="A7" s="13" t="s">
        <v>17</v>
      </c>
      <c r="B7" s="14">
        <f>SUM(B8,B10:B20)</f>
        <v>133761</v>
      </c>
      <c r="C7" s="20">
        <f>SUM(C8,C10:C20)</f>
        <v>144463</v>
      </c>
      <c r="D7" s="27">
        <f t="shared" ref="D7:D26" si="0">SUM(C7-B7)/B7*100</f>
        <v>8.000837314314337</v>
      </c>
      <c r="E7" s="21" t="s">
        <v>41</v>
      </c>
      <c r="F7" s="24">
        <v>56715</v>
      </c>
      <c r="G7" s="20">
        <v>35585</v>
      </c>
      <c r="H7" s="30">
        <f t="shared" ref="H7:H29" si="1">SUM(G7-F7)/F7*100</f>
        <v>-37.256457727232657</v>
      </c>
      <c r="I7" s="29"/>
      <c r="J7" s="97"/>
      <c r="L7" s="6"/>
      <c r="M7" s="6"/>
    </row>
    <row r="8" spans="1:13" ht="20.100000000000001" customHeight="1">
      <c r="A8" s="22" t="s">
        <v>18</v>
      </c>
      <c r="B8" s="20">
        <v>10842</v>
      </c>
      <c r="C8" s="20">
        <v>11891</v>
      </c>
      <c r="D8" s="27">
        <f t="shared" si="0"/>
        <v>9.67533665375392</v>
      </c>
      <c r="E8" s="21" t="s">
        <v>42</v>
      </c>
      <c r="F8" s="24">
        <v>1099</v>
      </c>
      <c r="G8" s="20">
        <v>1549</v>
      </c>
      <c r="H8" s="30">
        <f t="shared" si="1"/>
        <v>40.946314831665148</v>
      </c>
      <c r="I8" s="29"/>
      <c r="J8" s="97"/>
      <c r="L8" s="6"/>
      <c r="M8" s="6"/>
    </row>
    <row r="9" spans="1:13" ht="20.100000000000001" customHeight="1">
      <c r="A9" s="37" t="s">
        <v>53</v>
      </c>
      <c r="B9" s="20">
        <v>1754</v>
      </c>
      <c r="C9" s="20">
        <v>1815</v>
      </c>
      <c r="D9" s="27">
        <f t="shared" si="0"/>
        <v>3.477765108323831</v>
      </c>
      <c r="E9" s="21" t="s">
        <v>43</v>
      </c>
      <c r="F9" s="24">
        <v>21813</v>
      </c>
      <c r="G9" s="20">
        <v>26216</v>
      </c>
      <c r="H9" s="30">
        <f t="shared" si="1"/>
        <v>20.185210654197039</v>
      </c>
      <c r="I9" s="29"/>
      <c r="J9" s="97"/>
      <c r="L9" s="6"/>
      <c r="M9" s="6"/>
    </row>
    <row r="10" spans="1:13" ht="20.100000000000001" customHeight="1">
      <c r="A10" s="13" t="s">
        <v>19</v>
      </c>
      <c r="B10" s="20">
        <v>24845</v>
      </c>
      <c r="C10" s="20">
        <v>17717</v>
      </c>
      <c r="D10" s="27">
        <f t="shared" si="0"/>
        <v>-28.689877238881063</v>
      </c>
      <c r="E10" s="21" t="s">
        <v>44</v>
      </c>
      <c r="F10" s="24">
        <v>79500</v>
      </c>
      <c r="G10" s="20">
        <v>112149</v>
      </c>
      <c r="H10" s="30">
        <f t="shared" si="1"/>
        <v>41.067924528301887</v>
      </c>
      <c r="I10" s="29"/>
      <c r="J10" s="97"/>
      <c r="L10" s="6"/>
      <c r="M10" s="6"/>
    </row>
    <row r="11" spans="1:13" ht="20.100000000000001" customHeight="1">
      <c r="A11" s="13" t="s">
        <v>20</v>
      </c>
      <c r="B11" s="20">
        <v>4507</v>
      </c>
      <c r="C11" s="20">
        <v>4245</v>
      </c>
      <c r="D11" s="27">
        <f t="shared" si="0"/>
        <v>-5.8131794985577985</v>
      </c>
      <c r="E11" s="21" t="s">
        <v>45</v>
      </c>
      <c r="F11" s="24">
        <v>1531</v>
      </c>
      <c r="G11" s="20">
        <v>5911</v>
      </c>
      <c r="H11" s="30">
        <f t="shared" si="1"/>
        <v>286.08752449379489</v>
      </c>
      <c r="I11" s="29"/>
      <c r="J11" s="97"/>
      <c r="L11" s="6"/>
      <c r="M11" s="6"/>
    </row>
    <row r="12" spans="1:13" ht="20.100000000000001" customHeight="1">
      <c r="A12" s="13" t="s">
        <v>21</v>
      </c>
      <c r="B12" s="20">
        <v>1003</v>
      </c>
      <c r="C12" s="20">
        <v>915</v>
      </c>
      <c r="D12" s="27">
        <f t="shared" si="0"/>
        <v>-8.7736789631106671</v>
      </c>
      <c r="E12" s="21" t="s">
        <v>46</v>
      </c>
      <c r="F12" s="24">
        <v>3882</v>
      </c>
      <c r="G12" s="20">
        <v>4921</v>
      </c>
      <c r="H12" s="30">
        <f t="shared" si="1"/>
        <v>26.764554353426067</v>
      </c>
      <c r="I12" s="29"/>
      <c r="J12" s="97"/>
      <c r="L12" s="6"/>
      <c r="M12" s="6"/>
    </row>
    <row r="13" spans="1:13" ht="20.100000000000001" customHeight="1">
      <c r="A13" s="13" t="s">
        <v>22</v>
      </c>
      <c r="B13" s="20">
        <v>3661</v>
      </c>
      <c r="C13" s="20">
        <v>3542</v>
      </c>
      <c r="D13" s="27">
        <f t="shared" si="0"/>
        <v>-3.2504780114722758</v>
      </c>
      <c r="E13" s="21" t="s">
        <v>47</v>
      </c>
      <c r="F13" s="24">
        <v>46637</v>
      </c>
      <c r="G13" s="20">
        <v>60369</v>
      </c>
      <c r="H13" s="30">
        <f t="shared" si="1"/>
        <v>29.444432532109698</v>
      </c>
      <c r="I13" s="29"/>
      <c r="J13" s="97"/>
      <c r="L13" s="6"/>
      <c r="M13" s="6"/>
    </row>
    <row r="14" spans="1:13" ht="20.100000000000001" customHeight="1">
      <c r="A14" s="13" t="s">
        <v>23</v>
      </c>
      <c r="B14" s="20">
        <v>7884</v>
      </c>
      <c r="C14" s="20">
        <v>7000</v>
      </c>
      <c r="D14" s="27">
        <f t="shared" si="0"/>
        <v>-11.212582445459157</v>
      </c>
      <c r="E14" s="43" t="s">
        <v>81</v>
      </c>
      <c r="F14" s="24">
        <v>56316</v>
      </c>
      <c r="G14" s="20">
        <v>69469</v>
      </c>
      <c r="H14" s="30">
        <f t="shared" si="1"/>
        <v>23.355707081468854</v>
      </c>
      <c r="I14" s="29"/>
      <c r="J14" s="97"/>
      <c r="L14" s="6"/>
      <c r="M14" s="6"/>
    </row>
    <row r="15" spans="1:13" ht="20.100000000000001" customHeight="1">
      <c r="A15" s="13" t="s">
        <v>24</v>
      </c>
      <c r="B15" s="20">
        <v>3407</v>
      </c>
      <c r="C15" s="20">
        <v>3133</v>
      </c>
      <c r="D15" s="27">
        <f t="shared" si="0"/>
        <v>-8.0422659230995013</v>
      </c>
      <c r="E15" s="21" t="s">
        <v>48</v>
      </c>
      <c r="F15" s="20">
        <v>5242</v>
      </c>
      <c r="G15" s="20">
        <v>7682</v>
      </c>
      <c r="H15" s="30">
        <f t="shared" si="1"/>
        <v>46.547119420068675</v>
      </c>
      <c r="I15" s="29"/>
      <c r="J15" s="97"/>
      <c r="L15" s="6"/>
      <c r="M15" s="6"/>
    </row>
    <row r="16" spans="1:13" ht="20.100000000000001" customHeight="1">
      <c r="A16" s="13" t="s">
        <v>25</v>
      </c>
      <c r="B16" s="20">
        <v>1210</v>
      </c>
      <c r="C16" s="20">
        <v>876</v>
      </c>
      <c r="D16" s="27">
        <f t="shared" si="0"/>
        <v>-27.603305785123965</v>
      </c>
      <c r="E16" s="43" t="s">
        <v>79</v>
      </c>
      <c r="F16" s="20">
        <v>21536</v>
      </c>
      <c r="G16" s="20">
        <v>41686</v>
      </c>
      <c r="H16" s="30">
        <f t="shared" si="1"/>
        <v>93.564264487369982</v>
      </c>
      <c r="I16" s="29"/>
      <c r="J16" s="97"/>
      <c r="L16" s="6"/>
      <c r="M16" s="6"/>
    </row>
    <row r="17" spans="1:13" ht="20.100000000000001" customHeight="1">
      <c r="A17" s="13" t="s">
        <v>26</v>
      </c>
      <c r="B17" s="20">
        <v>12795</v>
      </c>
      <c r="C17" s="20">
        <v>23000</v>
      </c>
      <c r="D17" s="27">
        <f t="shared" si="0"/>
        <v>79.757717858538484</v>
      </c>
      <c r="E17" s="43" t="s">
        <v>80</v>
      </c>
      <c r="F17" s="20">
        <v>38881</v>
      </c>
      <c r="G17" s="20">
        <v>38149</v>
      </c>
      <c r="H17" s="30">
        <f t="shared" si="1"/>
        <v>-1.8826676268614488</v>
      </c>
      <c r="I17" s="29"/>
      <c r="J17" s="97"/>
      <c r="L17" s="6"/>
      <c r="M17" s="6"/>
    </row>
    <row r="18" spans="1:13" ht="20.100000000000001" customHeight="1">
      <c r="A18" s="13" t="s">
        <v>27</v>
      </c>
      <c r="B18" s="20">
        <v>37066</v>
      </c>
      <c r="C18" s="20">
        <v>30144</v>
      </c>
      <c r="D18" s="27">
        <f t="shared" si="0"/>
        <v>-18.674796309286137</v>
      </c>
      <c r="E18" s="21" t="s">
        <v>49</v>
      </c>
      <c r="F18" s="20">
        <v>7319</v>
      </c>
      <c r="G18" s="20">
        <v>17192</v>
      </c>
      <c r="H18" s="30">
        <f t="shared" si="1"/>
        <v>134.89547752425196</v>
      </c>
      <c r="I18" s="29"/>
      <c r="J18" s="97"/>
      <c r="L18" s="6"/>
      <c r="M18" s="6"/>
    </row>
    <row r="19" spans="1:13" ht="20.100000000000001" customHeight="1">
      <c r="A19" s="13" t="s">
        <v>28</v>
      </c>
      <c r="B19" s="20">
        <v>8409</v>
      </c>
      <c r="C19" s="20">
        <v>2000</v>
      </c>
      <c r="D19" s="27">
        <f t="shared" si="0"/>
        <v>-76.215959091449633</v>
      </c>
      <c r="E19" s="43" t="s">
        <v>82</v>
      </c>
      <c r="F19" s="20">
        <v>9908</v>
      </c>
      <c r="G19" s="20">
        <v>19922</v>
      </c>
      <c r="H19" s="30">
        <f t="shared" si="1"/>
        <v>101.06984255147356</v>
      </c>
      <c r="I19" s="29"/>
      <c r="J19" s="97"/>
      <c r="L19" s="6"/>
      <c r="M19" s="6"/>
    </row>
    <row r="20" spans="1:13" ht="20.100000000000001" customHeight="1">
      <c r="A20" s="13" t="s">
        <v>29</v>
      </c>
      <c r="B20" s="20">
        <v>18132</v>
      </c>
      <c r="C20" s="20">
        <v>40000</v>
      </c>
      <c r="D20" s="27">
        <f t="shared" si="0"/>
        <v>120.60445621001543</v>
      </c>
      <c r="E20" s="21" t="s">
        <v>50</v>
      </c>
      <c r="F20" s="20">
        <v>1190</v>
      </c>
      <c r="G20" s="20">
        <v>1095</v>
      </c>
      <c r="H20" s="30">
        <f t="shared" si="1"/>
        <v>-7.9831932773109235</v>
      </c>
      <c r="I20" s="29"/>
      <c r="J20" s="97"/>
      <c r="L20" s="6"/>
      <c r="M20" s="6"/>
    </row>
    <row r="21" spans="1:13" ht="20.100000000000001" customHeight="1">
      <c r="A21" s="13" t="s">
        <v>30</v>
      </c>
      <c r="B21" s="20">
        <f>SUM(B22:B26)</f>
        <v>104705</v>
      </c>
      <c r="C21" s="20">
        <f>SUM(C22:C26)</f>
        <v>113082</v>
      </c>
      <c r="D21" s="27">
        <f t="shared" si="0"/>
        <v>8.0005730385368423</v>
      </c>
      <c r="E21" s="43" t="s">
        <v>83</v>
      </c>
      <c r="F21" s="20"/>
      <c r="G21" s="20">
        <v>0</v>
      </c>
      <c r="H21" s="30"/>
      <c r="I21" s="29"/>
      <c r="J21" s="97"/>
      <c r="L21" s="6"/>
      <c r="M21" s="6"/>
    </row>
    <row r="22" spans="1:13" ht="20.100000000000001" customHeight="1">
      <c r="A22" s="13" t="s">
        <v>31</v>
      </c>
      <c r="B22" s="20">
        <v>7390</v>
      </c>
      <c r="C22" s="20">
        <v>7013</v>
      </c>
      <c r="D22" s="27">
        <f t="shared" si="0"/>
        <v>-5.1014884979702302</v>
      </c>
      <c r="E22" s="39" t="s">
        <v>75</v>
      </c>
      <c r="F22" s="20">
        <v>2257</v>
      </c>
      <c r="G22" s="20">
        <v>3029</v>
      </c>
      <c r="H22" s="30">
        <f t="shared" ref="H22:H27" si="2">SUM(G22-F22)/F22*100</f>
        <v>34.204696499778471</v>
      </c>
      <c r="I22" s="29"/>
      <c r="J22" s="97"/>
      <c r="L22" s="6"/>
      <c r="M22" s="6"/>
    </row>
    <row r="23" spans="1:13" ht="20.100000000000001" customHeight="1">
      <c r="A23" s="13" t="s">
        <v>32</v>
      </c>
      <c r="B23" s="20">
        <v>46257</v>
      </c>
      <c r="C23" s="20">
        <v>49408</v>
      </c>
      <c r="D23" s="27">
        <f t="shared" si="0"/>
        <v>6.8119419763495257</v>
      </c>
      <c r="E23" s="39" t="s">
        <v>77</v>
      </c>
      <c r="F23" s="20">
        <v>8633</v>
      </c>
      <c r="G23" s="20">
        <v>10253</v>
      </c>
      <c r="H23" s="30">
        <f t="shared" si="2"/>
        <v>18.765203289702306</v>
      </c>
      <c r="I23" s="29"/>
      <c r="J23" s="97"/>
      <c r="L23" s="6"/>
      <c r="M23" s="6"/>
    </row>
    <row r="24" spans="1:13" ht="20.100000000000001" customHeight="1">
      <c r="A24" s="13" t="s">
        <v>33</v>
      </c>
      <c r="B24" s="17">
        <v>10992</v>
      </c>
      <c r="C24" s="20">
        <v>5811</v>
      </c>
      <c r="D24" s="27">
        <f t="shared" si="0"/>
        <v>-47.134279475982531</v>
      </c>
      <c r="E24" s="39" t="s">
        <v>78</v>
      </c>
      <c r="F24" s="20">
        <v>203</v>
      </c>
      <c r="G24" s="20">
        <v>640</v>
      </c>
      <c r="H24" s="30">
        <f t="shared" si="2"/>
        <v>215.27093596059115</v>
      </c>
      <c r="I24" s="29"/>
      <c r="J24" s="97"/>
      <c r="L24" s="6"/>
      <c r="M24" s="6"/>
    </row>
    <row r="25" spans="1:13" ht="20.100000000000001" customHeight="1">
      <c r="A25" s="13" t="s">
        <v>34</v>
      </c>
      <c r="B25" s="14">
        <v>32705</v>
      </c>
      <c r="C25" s="20">
        <v>49156</v>
      </c>
      <c r="D25" s="27">
        <f t="shared" si="0"/>
        <v>50.301177190032107</v>
      </c>
      <c r="E25" s="96" t="s">
        <v>160</v>
      </c>
      <c r="F25" s="20">
        <v>9000</v>
      </c>
      <c r="G25" s="20">
        <v>10000</v>
      </c>
      <c r="H25" s="30">
        <f t="shared" si="2"/>
        <v>11.111111111111111</v>
      </c>
      <c r="I25" s="29"/>
      <c r="J25" s="97"/>
      <c r="L25" s="6"/>
      <c r="M25" s="6"/>
    </row>
    <row r="26" spans="1:13" ht="20.100000000000001" customHeight="1">
      <c r="A26" s="13" t="s">
        <v>35</v>
      </c>
      <c r="B26" s="14">
        <v>7361</v>
      </c>
      <c r="C26" s="20">
        <v>1694</v>
      </c>
      <c r="D26" s="27">
        <f t="shared" si="0"/>
        <v>-76.986822442602914</v>
      </c>
      <c r="E26" s="96" t="s">
        <v>161</v>
      </c>
      <c r="F26" s="20">
        <v>8000</v>
      </c>
      <c r="G26" s="20">
        <v>0</v>
      </c>
      <c r="H26" s="30">
        <f t="shared" si="2"/>
        <v>-100</v>
      </c>
      <c r="I26" s="29"/>
      <c r="J26" s="97"/>
      <c r="L26" s="6"/>
      <c r="M26" s="6"/>
    </row>
    <row r="27" spans="1:13" ht="20.100000000000001" customHeight="1">
      <c r="A27" s="13"/>
      <c r="B27" s="14">
        <f>SUM(B28:B28)</f>
        <v>0</v>
      </c>
      <c r="C27" s="14">
        <f>SUM(C28:C28)</f>
        <v>0</v>
      </c>
      <c r="D27" s="27"/>
      <c r="E27" s="96" t="s">
        <v>163</v>
      </c>
      <c r="F27" s="20">
        <v>440</v>
      </c>
      <c r="G27" s="20">
        <v>6980</v>
      </c>
      <c r="H27" s="30">
        <f t="shared" si="2"/>
        <v>1486.3636363636363</v>
      </c>
      <c r="I27" s="29"/>
      <c r="J27" s="97"/>
      <c r="L27" s="6"/>
    </row>
    <row r="28" spans="1:13" ht="20.100000000000001" customHeight="1">
      <c r="A28" s="13"/>
      <c r="B28" s="14"/>
      <c r="C28" s="20"/>
      <c r="D28" s="27"/>
      <c r="E28" s="39"/>
      <c r="F28" s="20"/>
      <c r="G28" s="20"/>
      <c r="H28" s="30"/>
      <c r="I28" s="29"/>
      <c r="J28" s="98"/>
    </row>
    <row r="29" spans="1:13" ht="20.100000000000001" customHeight="1">
      <c r="A29" s="35" t="s">
        <v>68</v>
      </c>
      <c r="B29" s="57">
        <f>SUM(B7,B21)</f>
        <v>238466</v>
      </c>
      <c r="C29" s="57">
        <f>SUM(C7,C21)</f>
        <v>257545</v>
      </c>
      <c r="D29" s="58">
        <f>SUM(C29-B29)/B29*100</f>
        <v>8.0007212768277238</v>
      </c>
      <c r="E29" s="40" t="s">
        <v>70</v>
      </c>
      <c r="F29" s="57">
        <f>SUM(F7:F27)</f>
        <v>380102</v>
      </c>
      <c r="G29" s="57">
        <f>SUM(G7:G27)</f>
        <v>472797</v>
      </c>
      <c r="H29" s="59">
        <f t="shared" si="1"/>
        <v>24.38687510194632</v>
      </c>
      <c r="I29" s="29"/>
      <c r="J29" s="98"/>
    </row>
    <row r="30" spans="1:13" ht="20.100000000000001" customHeight="1">
      <c r="A30" s="13" t="s">
        <v>113</v>
      </c>
      <c r="B30" s="20">
        <f>SUM(B31:B33)</f>
        <v>272921</v>
      </c>
      <c r="C30" s="20">
        <f>SUM(C31:C33)</f>
        <v>232062</v>
      </c>
      <c r="D30" s="27"/>
      <c r="E30" s="16" t="s">
        <v>112</v>
      </c>
      <c r="F30" s="14">
        <f>SUM(F31:F32)</f>
        <v>11102</v>
      </c>
      <c r="G30" s="14">
        <f>SUM(G31:G32)</f>
        <v>12335</v>
      </c>
      <c r="H30" s="30"/>
      <c r="I30" s="29"/>
      <c r="J30" s="98"/>
    </row>
    <row r="31" spans="1:13" ht="20.100000000000001" customHeight="1">
      <c r="A31" s="13" t="s">
        <v>36</v>
      </c>
      <c r="B31" s="20">
        <v>14835</v>
      </c>
      <c r="C31" s="20">
        <v>14835</v>
      </c>
      <c r="D31" s="27"/>
      <c r="E31" s="16" t="s">
        <v>51</v>
      </c>
      <c r="F31" s="14">
        <v>7170</v>
      </c>
      <c r="G31" s="20">
        <v>7170</v>
      </c>
      <c r="H31" s="30"/>
      <c r="I31" s="29"/>
      <c r="J31" s="98"/>
    </row>
    <row r="32" spans="1:13" ht="20.100000000000001" customHeight="1">
      <c r="A32" s="26" t="s">
        <v>37</v>
      </c>
      <c r="B32" s="20">
        <v>143591</v>
      </c>
      <c r="C32" s="20">
        <v>148591</v>
      </c>
      <c r="D32" s="27"/>
      <c r="E32" s="16" t="s">
        <v>52</v>
      </c>
      <c r="F32" s="14">
        <v>3932</v>
      </c>
      <c r="G32" s="20">
        <v>5165</v>
      </c>
      <c r="H32" s="30"/>
      <c r="I32" s="29"/>
      <c r="J32" s="98"/>
    </row>
    <row r="33" spans="1:9" ht="20.100000000000001" customHeight="1">
      <c r="A33" s="26" t="s">
        <v>38</v>
      </c>
      <c r="B33" s="20">
        <v>114495</v>
      </c>
      <c r="C33" s="20">
        <v>68636</v>
      </c>
      <c r="D33" s="27"/>
      <c r="E33" s="68" t="s">
        <v>126</v>
      </c>
      <c r="F33" s="85">
        <v>15727</v>
      </c>
      <c r="G33" s="20">
        <v>35732</v>
      </c>
      <c r="H33" s="30"/>
      <c r="I33" s="29"/>
    </row>
    <row r="34" spans="1:9" ht="20.100000000000001" customHeight="1">
      <c r="A34" s="13" t="s">
        <v>124</v>
      </c>
      <c r="B34" s="20">
        <v>4557</v>
      </c>
      <c r="C34" s="20">
        <v>3933</v>
      </c>
      <c r="D34" s="27"/>
      <c r="E34" s="95" t="s">
        <v>169</v>
      </c>
      <c r="F34" s="14">
        <v>710</v>
      </c>
      <c r="G34" s="20">
        <v>2600</v>
      </c>
      <c r="H34" s="30"/>
      <c r="I34" s="29"/>
    </row>
    <row r="35" spans="1:9" ht="20.100000000000001" customHeight="1">
      <c r="A35" s="13" t="s">
        <v>159</v>
      </c>
      <c r="B35" s="20">
        <v>202000</v>
      </c>
      <c r="C35" s="20"/>
      <c r="D35" s="27"/>
      <c r="E35" s="95" t="s">
        <v>256</v>
      </c>
      <c r="F35" s="14"/>
      <c r="G35" s="20"/>
      <c r="H35" s="30"/>
    </row>
    <row r="36" spans="1:9" ht="20.100000000000001" customHeight="1">
      <c r="A36" s="26" t="s">
        <v>129</v>
      </c>
      <c r="B36" s="20">
        <v>-5840</v>
      </c>
      <c r="C36" s="211">
        <v>16184</v>
      </c>
      <c r="D36" s="27"/>
      <c r="E36" s="16"/>
      <c r="F36" s="14"/>
      <c r="G36" s="20"/>
      <c r="H36" s="30"/>
      <c r="I36" s="6"/>
    </row>
    <row r="37" spans="1:9" ht="20.100000000000001" customHeight="1">
      <c r="A37" s="26" t="s">
        <v>164</v>
      </c>
      <c r="B37" s="20">
        <v>681</v>
      </c>
      <c r="C37" s="20">
        <v>13740</v>
      </c>
      <c r="D37" s="27"/>
      <c r="E37" s="16"/>
      <c r="F37" s="14"/>
      <c r="G37" s="20"/>
      <c r="H37" s="30"/>
      <c r="I37" s="6"/>
    </row>
    <row r="38" spans="1:9" ht="20.100000000000001" customHeight="1">
      <c r="A38" s="13"/>
      <c r="B38" s="20"/>
      <c r="C38" s="20"/>
      <c r="D38" s="27"/>
      <c r="E38" s="16"/>
      <c r="F38" s="14"/>
      <c r="G38" s="20"/>
      <c r="H38" s="30"/>
    </row>
    <row r="39" spans="1:9" ht="20.100000000000001" customHeight="1">
      <c r="A39" s="41" t="s">
        <v>69</v>
      </c>
      <c r="B39" s="60">
        <f>SUM(B29:B30,B34:B37)</f>
        <v>712785</v>
      </c>
      <c r="C39" s="60">
        <f>SUM(C29:C30,C34:C37)</f>
        <v>523464</v>
      </c>
      <c r="D39" s="69"/>
      <c r="E39" s="42" t="s">
        <v>71</v>
      </c>
      <c r="F39" s="52">
        <f>SUM(F29:F30,F33:F36)</f>
        <v>407641</v>
      </c>
      <c r="G39" s="54">
        <f>SUM(G29:G30,G33:G36)</f>
        <v>523464</v>
      </c>
      <c r="H39" s="61"/>
    </row>
    <row r="41" spans="1:9">
      <c r="D41" s="6"/>
    </row>
    <row r="42" spans="1:9">
      <c r="E42" s="6"/>
    </row>
    <row r="43" spans="1:9">
      <c r="E43" s="6"/>
    </row>
  </sheetData>
  <mergeCells count="11">
    <mergeCell ref="F5:F6"/>
    <mergeCell ref="G5:G6"/>
    <mergeCell ref="H5:H6"/>
    <mergeCell ref="A2:H2"/>
    <mergeCell ref="A4:D4"/>
    <mergeCell ref="E4:H4"/>
    <mergeCell ref="A5:A6"/>
    <mergeCell ref="B5:B6"/>
    <mergeCell ref="C5:C6"/>
    <mergeCell ref="D5:D6"/>
    <mergeCell ref="E5:E6"/>
  </mergeCells>
  <phoneticPr fontId="49" type="noConversion"/>
  <dataValidations count="1">
    <dataValidation type="whole" allowBlank="1" showInputMessage="1" showErrorMessage="1" sqref="F33:G37">
      <formula1>-100000000</formula1>
      <formula2>10000000000</formula2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firstPageNumber="30" orientation="landscape" useFirstPageNumber="1" r:id="rId1"/>
  <headerFooter alignWithMargins="0">
    <oddFooter xml:space="preserve"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15年全区公共</vt:lpstr>
      <vt:lpstr>15年全区基金</vt:lpstr>
      <vt:lpstr>15年全区国资经营</vt:lpstr>
      <vt:lpstr>15年区本级公共</vt:lpstr>
      <vt:lpstr>15年区本级基金</vt:lpstr>
      <vt:lpstr>16年全区公共</vt:lpstr>
      <vt:lpstr>16年全区基金</vt:lpstr>
      <vt:lpstr>16年全区国资经营</vt:lpstr>
      <vt:lpstr>16年区本级公共 </vt:lpstr>
      <vt:lpstr>16年区本级基金</vt:lpstr>
      <vt:lpstr>'16年区本级公共 '!Print_Area</vt:lpstr>
      <vt:lpstr>'15年区本级公共'!Print_Titles</vt:lpstr>
      <vt:lpstr>'15年区本级基金'!Print_Titles</vt:lpstr>
      <vt:lpstr>'15年全区公共'!Print_Titles</vt:lpstr>
      <vt:lpstr>'15年全区基金'!Print_Titles</vt:lpstr>
      <vt:lpstr>'16年区本级公共 '!Print_Titles</vt:lpstr>
      <vt:lpstr>'16年区本级基金'!Print_Titles</vt:lpstr>
      <vt:lpstr>'16年全区公共'!Print_Titles</vt:lpstr>
      <vt:lpstr>'16年全区基金'!Print_Titles</vt:lpstr>
    </vt:vector>
  </TitlesOfParts>
  <Company>CZJ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唐承宗</cp:lastModifiedBy>
  <cp:lastPrinted>2016-01-07T07:37:28Z</cp:lastPrinted>
  <dcterms:created xsi:type="dcterms:W3CDTF">2009-01-05T08:31:51Z</dcterms:created>
  <dcterms:modified xsi:type="dcterms:W3CDTF">2016-02-22T03:20:41Z</dcterms:modified>
</cp:coreProperties>
</file>