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tabRatio="856" firstSheet="4" activeTab="4"/>
  </bookViews>
  <sheets>
    <sheet name="14-公共支出功能科目" sheetId="13" state="hidden" r:id="rId1"/>
    <sheet name="15-公共支出功能科目" sheetId="14" state="hidden" r:id="rId2"/>
    <sheet name="15-公共支出基本项目" sheetId="15" state="hidden" r:id="rId3"/>
    <sheet name="15-公共支出经济科目" sheetId="16" state="hidden" r:id="rId4"/>
    <sheet name="附件15" sheetId="31" r:id="rId5"/>
    <sheet name="21年全区公共财力" sheetId="27" state="hidden" r:id="rId6"/>
    <sheet name="21年全区公共支出" sheetId="28" state="hidden" r:id="rId7"/>
    <sheet name="21年全区基金财力及支出" sheetId="29" state="hidden" r:id="rId8"/>
  </sheets>
  <externalReferences>
    <externalReference r:id="rId9"/>
    <externalReference r:id="rId10"/>
  </externalReferences>
  <definedNames>
    <definedName name="Database" hidden="1">#REF!</definedName>
    <definedName name="_xlnm.Print_Area" localSheetId="7">'21年全区基金财力及支出'!$A$1:$P$33</definedName>
    <definedName name="_xlnm.Print_Area" hidden="1">[1]_x0015_!$A$1:$W$7</definedName>
    <definedName name="_xlnm.Print_Titles" localSheetId="0">'14-公共支出功能科目'!$1:$5</definedName>
    <definedName name="_xlnm.Print_Titles" localSheetId="1">'15-公共支出功能科目'!$1:$5</definedName>
    <definedName name="_xlnm.Print_Titles" localSheetId="2">'15-公共支出基本项目'!$1:$5</definedName>
    <definedName name="_xlnm.Print_Titles" localSheetId="3">'15-公共支出经济科目'!$1:$5</definedName>
    <definedName name="_xlnm.Print_Titles" localSheetId="5">'21年全区公共财力'!$1:$4</definedName>
    <definedName name="_xlnm.Print_Titles" localSheetId="6">'21年全区公共支出'!$1:$4</definedName>
    <definedName name="_xlnm.Print_Titles" localSheetId="7">'21年全区基金财力及支出'!$1:$5</definedName>
    <definedName name="_xlnm.Print_Titles" hidden="1">#N/A</definedName>
    <definedName name="财政">#REF!</definedName>
    <definedName name="财政局">#REF!</definedName>
    <definedName name="挂账1">#REF!</definedName>
    <definedName name="平衡1">#REF!</definedName>
    <definedName name="收入明细1">#REF!</definedName>
  </definedNames>
  <calcPr calcId="144525"/>
</workbook>
</file>

<file path=xl/comments1.xml><?xml version="1.0" encoding="utf-8"?>
<comments xmlns="http://schemas.openxmlformats.org/spreadsheetml/2006/main">
  <authors>
    <author>lduser1</author>
  </authors>
  <commentList>
    <comment ref="B67" authorId="0">
      <text>
        <r>
          <rPr>
            <sz val="9"/>
            <rFont val="宋体"/>
            <charset val="134"/>
          </rPr>
          <t>lduser1:
与2011年科目名称不同，2011年“预算编制业务”</t>
        </r>
      </text>
    </comment>
    <comment ref="B643" authorId="0">
      <text>
        <r>
          <rPr>
            <sz val="9"/>
            <rFont val="宋体"/>
            <charset val="134"/>
          </rPr>
          <t>lduser1:
是否加项级科目，2011年未加</t>
        </r>
      </text>
    </comment>
    <comment ref="B644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5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6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7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910" authorId="0">
      <text>
        <r>
          <rPr>
            <sz val="9"/>
            <rFont val="宋体"/>
            <charset val="134"/>
          </rPr>
          <t>lduser1:
2012年新增科目</t>
        </r>
      </text>
    </comment>
    <comment ref="B1312" authorId="0">
      <text>
        <r>
          <rPr>
            <sz val="9"/>
            <rFont val="宋体"/>
            <charset val="134"/>
          </rPr>
          <t>lduser1:
新增加科目，删除“矿产资源补偿费安排的支出”及“探矿权使用费和价款安排的支出”</t>
        </r>
      </text>
    </comment>
    <comment ref="B1334" authorId="0">
      <text>
        <r>
          <rPr>
            <sz val="9"/>
            <rFont val="宋体"/>
            <charset val="134"/>
          </rPr>
          <t>lduser1:
新增加科目</t>
        </r>
      </text>
    </comment>
    <comment ref="B1393" authorId="0">
      <text>
        <r>
          <rPr>
            <sz val="9"/>
            <rFont val="宋体"/>
            <charset val="134"/>
          </rPr>
          <t>lduser1:
2012年科目名称改动</t>
        </r>
      </text>
    </comment>
    <comment ref="B1423" authorId="0">
      <text>
        <r>
          <rPr>
            <sz val="9"/>
            <rFont val="宋体"/>
            <charset val="134"/>
          </rPr>
          <t>lduser1:
2011年科目“一般财政预算石油储备支出”</t>
        </r>
      </text>
    </comment>
  </commentList>
</comments>
</file>

<file path=xl/comments2.xml><?xml version="1.0" encoding="utf-8"?>
<comments xmlns="http://schemas.openxmlformats.org/spreadsheetml/2006/main">
  <authors>
    <author>lduser1</author>
  </authors>
  <commentList>
    <comment ref="B68" authorId="0">
      <text>
        <r>
          <rPr>
            <sz val="9"/>
            <rFont val="宋体"/>
            <charset val="134"/>
          </rPr>
          <t>lduser1:
与2011年科目名称不同，2011年“预算编制业务”</t>
        </r>
      </text>
    </comment>
    <comment ref="B643" authorId="0">
      <text>
        <r>
          <rPr>
            <sz val="9"/>
            <rFont val="宋体"/>
            <charset val="134"/>
          </rPr>
          <t>lduser1:
是否加项级科目，2011年未加</t>
        </r>
      </text>
    </comment>
    <comment ref="B644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5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6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647" authorId="0">
      <text>
        <r>
          <rPr>
            <sz val="9"/>
            <rFont val="宋体"/>
            <charset val="134"/>
          </rPr>
          <t>lduser1:
是否增加两个项级科目</t>
        </r>
      </text>
    </comment>
    <comment ref="B849" authorId="0">
      <text>
        <r>
          <rPr>
            <sz val="9"/>
            <rFont val="宋体"/>
            <charset val="134"/>
          </rPr>
          <t>lduser1:
2012年新增加科目</t>
        </r>
      </text>
    </comment>
    <comment ref="B903" authorId="0">
      <text>
        <r>
          <rPr>
            <sz val="9"/>
            <rFont val="宋体"/>
            <charset val="134"/>
          </rPr>
          <t>lduser1:
2012年新增科目</t>
        </r>
      </text>
    </comment>
    <comment ref="B1308" authorId="0">
      <text>
        <r>
          <rPr>
            <sz val="9"/>
            <rFont val="宋体"/>
            <charset val="134"/>
          </rPr>
          <t>lduser1:
新增加科目，删除“矿产资源补偿费安排的支出”及“探矿权使用费和价款安排的支出”</t>
        </r>
      </text>
    </comment>
    <comment ref="B1328" authorId="0">
      <text>
        <r>
          <rPr>
            <sz val="9"/>
            <rFont val="宋体"/>
            <charset val="134"/>
          </rPr>
          <t>lduser1:
新增加科目</t>
        </r>
      </text>
    </comment>
    <comment ref="B1387" authorId="0">
      <text>
        <r>
          <rPr>
            <sz val="9"/>
            <rFont val="宋体"/>
            <charset val="134"/>
          </rPr>
          <t>lduser1:
2012年科目名称改动</t>
        </r>
      </text>
    </comment>
    <comment ref="B1418" authorId="0">
      <text>
        <r>
          <rPr>
            <sz val="9"/>
            <rFont val="宋体"/>
            <charset val="134"/>
          </rPr>
          <t>lduser1:
2011年科目“一般财政预算石油储备支出”</t>
        </r>
      </text>
    </comment>
  </commentList>
</comments>
</file>

<file path=xl/comments3.xml><?xml version="1.0" encoding="utf-8"?>
<comments xmlns="http://schemas.openxmlformats.org/spreadsheetml/2006/main">
  <authors>
    <author>杜远睿</author>
  </authors>
  <commentList>
    <comment ref="J51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26070街镇滚存结余
</t>
        </r>
      </text>
    </comment>
  </commentList>
</comments>
</file>

<file path=xl/comments4.xml><?xml version="1.0" encoding="utf-8"?>
<comments xmlns="http://schemas.openxmlformats.org/spreadsheetml/2006/main">
  <authors>
    <author>杜远睿</author>
    <author>熊钦松</author>
  </authors>
  <commentList>
    <comment ref="M19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力争控制在3000万以内
</t>
        </r>
      </text>
    </comment>
    <comment ref="B24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13649万置业年金单位部分</t>
        </r>
      </text>
    </comment>
    <comment ref="K51" authorId="1">
      <text>
        <r>
          <rPr>
            <b/>
            <sz val="9"/>
            <rFont val="宋体"/>
            <charset val="134"/>
          </rPr>
          <t>熊钦松:</t>
        </r>
        <r>
          <rPr>
            <sz val="9"/>
            <rFont val="宋体"/>
            <charset val="134"/>
          </rPr>
          <t xml:space="preserve">
1900万元税费征管业务费、50文旅产业发展资金、300商务委产业发展资金、40大数据增加项目。
</t>
        </r>
      </text>
    </comment>
    <comment ref="M51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渗滤液</t>
        </r>
      </text>
    </comment>
    <comment ref="K54" authorId="1">
      <text>
        <r>
          <rPr>
            <b/>
            <sz val="9"/>
            <rFont val="宋体"/>
            <charset val="134"/>
          </rPr>
          <t>熊钦松:</t>
        </r>
        <r>
          <rPr>
            <sz val="9"/>
            <rFont val="宋体"/>
            <charset val="134"/>
          </rPr>
          <t xml:space="preserve">
100建委产业发展资金</t>
        </r>
      </text>
    </comment>
    <comment ref="L55" authorId="0">
      <text>
        <r>
          <rPr>
            <b/>
            <sz val="9"/>
            <rFont val="宋体"/>
            <charset val="134"/>
          </rPr>
          <t xml:space="preserve">数据来源：
转移支付387462
可统筹=返还+一般性（实控数那列）
街镇民生体制约2.2亿，每年专款到街镇约4000万
</t>
        </r>
      </text>
    </comment>
    <comment ref="M55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通过以前年度结转资金解决14114，确保年初预算平衡
</t>
        </r>
      </text>
    </comment>
    <comment ref="K57" authorId="1">
      <text>
        <r>
          <rPr>
            <b/>
            <sz val="9"/>
            <rFont val="宋体"/>
            <charset val="134"/>
          </rPr>
          <t>熊钦松:</t>
        </r>
        <r>
          <rPr>
            <sz val="9"/>
            <rFont val="宋体"/>
            <charset val="134"/>
          </rPr>
          <t xml:space="preserve">
1000经信委产业发展资金</t>
        </r>
      </text>
    </comment>
    <comment ref="B70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杜远睿:
2018年指标挂账未列支总数
</t>
        </r>
      </text>
    </comment>
    <comment ref="B72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2018年指标挂账未列支总数
</t>
        </r>
      </text>
    </comment>
    <comment ref="B86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详见公式</t>
        </r>
      </text>
    </comment>
    <comment ref="D86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除正常经营应纳税外，5大国有平台缴税16600万元。
配套费25000</t>
        </r>
      </text>
    </comment>
    <comment ref="B87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详见公式</t>
        </r>
      </text>
    </comment>
    <comment ref="D87" authorId="0">
      <text>
        <r>
          <rPr>
            <b/>
            <sz val="9"/>
            <rFont val="宋体"/>
            <charset val="134"/>
          </rPr>
          <t>杜远睿:</t>
        </r>
        <r>
          <rPr>
            <sz val="9"/>
            <rFont val="宋体"/>
            <charset val="134"/>
          </rPr>
          <t xml:space="preserve">
171575：根据国库清理2019年应结算数-已结算专款数
</t>
        </r>
      </text>
    </comment>
  </commentList>
</comments>
</file>

<file path=xl/sharedStrings.xml><?xml version="1.0" encoding="utf-8"?>
<sst xmlns="http://schemas.openxmlformats.org/spreadsheetml/2006/main" count="3345" uniqueCount="1519">
  <si>
    <t>明细表一</t>
  </si>
  <si>
    <t>2014年区本级公共财政预算支出执行表</t>
  </si>
  <si>
    <t>（按功能科目到项）</t>
  </si>
  <si>
    <t>制表：区财政局</t>
  </si>
  <si>
    <t>单位：万元</t>
  </si>
  <si>
    <t>科目编码</t>
  </si>
  <si>
    <t>科目名称</t>
  </si>
  <si>
    <t>2013年                决算批复</t>
  </si>
  <si>
    <t>2014年                执行数</t>
  </si>
  <si>
    <t>比上年          ±%</t>
  </si>
  <si>
    <t>支出合计</t>
  </si>
  <si>
    <t>一般公共服务</t>
  </si>
  <si>
    <t>人大事务</t>
  </si>
  <si>
    <t>行政运行</t>
  </si>
  <si>
    <t>一般行政管理事务</t>
  </si>
  <si>
    <t>机关服务</t>
  </si>
  <si>
    <t>人大会议</t>
  </si>
  <si>
    <t>人大立法</t>
  </si>
  <si>
    <t>人大监督</t>
  </si>
  <si>
    <t>人大代表履职能力提升</t>
  </si>
  <si>
    <t>代表工作</t>
  </si>
  <si>
    <t>人大信访工作</t>
  </si>
  <si>
    <t>事业运行</t>
  </si>
  <si>
    <t>其他人大事务支出</t>
  </si>
  <si>
    <t>政协事务</t>
  </si>
  <si>
    <t>政协会议</t>
  </si>
  <si>
    <t>委员视察</t>
  </si>
  <si>
    <t>参政议政</t>
  </si>
  <si>
    <t>其他政协事务支出</t>
  </si>
  <si>
    <t>政府办公厅（室）及相关机构事务</t>
  </si>
  <si>
    <t>专项服务</t>
  </si>
  <si>
    <t>专项业务活动</t>
  </si>
  <si>
    <t>政务公开审批</t>
  </si>
  <si>
    <t>法制建设</t>
  </si>
  <si>
    <t>信访事务</t>
  </si>
  <si>
    <t>参事事务</t>
  </si>
  <si>
    <t>其他政府办公厅（室）及相关机构事务支出</t>
  </si>
  <si>
    <t>发展与改革事务</t>
  </si>
  <si>
    <t>战略规划与实施</t>
  </si>
  <si>
    <t>日常经济运行调节</t>
  </si>
  <si>
    <t>社会事业发展规划</t>
  </si>
  <si>
    <t>经济体制改革研究</t>
  </si>
  <si>
    <t>物价管理</t>
  </si>
  <si>
    <t>其他发展与改革事务支出</t>
  </si>
  <si>
    <t>统计信息事务</t>
  </si>
  <si>
    <t>信息事务</t>
  </si>
  <si>
    <t>专项统计业务</t>
  </si>
  <si>
    <t>统计管理</t>
  </si>
  <si>
    <t>专项普查活动</t>
  </si>
  <si>
    <t>统计抽样调查</t>
  </si>
  <si>
    <t>其他统计信息事务支出</t>
  </si>
  <si>
    <t>财政事务</t>
  </si>
  <si>
    <t>预算改革业务</t>
  </si>
  <si>
    <t>财政国库业务</t>
  </si>
  <si>
    <t>财政监察</t>
  </si>
  <si>
    <t>信息化建设</t>
  </si>
  <si>
    <t>财政委托业务支出</t>
  </si>
  <si>
    <t>其他财政事务支出</t>
  </si>
  <si>
    <t>税收事务</t>
  </si>
  <si>
    <t>税务办案</t>
  </si>
  <si>
    <t>税务登记证及发票管理</t>
  </si>
  <si>
    <t>代扣代收代征税款手续费</t>
  </si>
  <si>
    <t>税务宣传</t>
  </si>
  <si>
    <t>协税护税</t>
  </si>
  <si>
    <t>其他税收事务支出</t>
  </si>
  <si>
    <t>审计事务</t>
  </si>
  <si>
    <t>审计业务</t>
  </si>
  <si>
    <t>审计管理</t>
  </si>
  <si>
    <t>其他审计事务支出</t>
  </si>
  <si>
    <t>海关事务</t>
  </si>
  <si>
    <t>收费业务</t>
  </si>
  <si>
    <t>缉私办案</t>
  </si>
  <si>
    <t>口岸电子执法系统建设与维护</t>
  </si>
  <si>
    <t>其他海关事务支出</t>
  </si>
  <si>
    <t>人力资源事务</t>
  </si>
  <si>
    <t>政府特殊津贴</t>
  </si>
  <si>
    <t>资助留学回国人员</t>
  </si>
  <si>
    <t>军队转业干部安置</t>
  </si>
  <si>
    <t>博士后日常经费</t>
  </si>
  <si>
    <t>引进人才费用</t>
  </si>
  <si>
    <t>公务员考核</t>
  </si>
  <si>
    <t>公务员履职能力提升</t>
  </si>
  <si>
    <t>公务员招考</t>
  </si>
  <si>
    <t>公务员综合管理</t>
  </si>
  <si>
    <t>其他人事事务支出</t>
  </si>
  <si>
    <t>纪检监察事务</t>
  </si>
  <si>
    <t>大案要案查处</t>
  </si>
  <si>
    <t>派驻派出机构</t>
  </si>
  <si>
    <t>中央巡视</t>
  </si>
  <si>
    <t>其他纪检监察事务支出</t>
  </si>
  <si>
    <t>商贸事务</t>
  </si>
  <si>
    <t>对外贸易管理</t>
  </si>
  <si>
    <t>国际经济合作</t>
  </si>
  <si>
    <t>外资管理</t>
  </si>
  <si>
    <t>国内贸易管理</t>
  </si>
  <si>
    <t>招商引资</t>
  </si>
  <si>
    <t>其他商贸事务支出</t>
  </si>
  <si>
    <t>知识产权事务</t>
  </si>
  <si>
    <t>专利审批</t>
  </si>
  <si>
    <t>国家知识产权战略</t>
  </si>
  <si>
    <t>专利试点和产业化推进</t>
  </si>
  <si>
    <t>专利执法</t>
  </si>
  <si>
    <t>国际组织专项活动</t>
  </si>
  <si>
    <t>知识产权宏观管理</t>
  </si>
  <si>
    <t>其他知识产权事务支出</t>
  </si>
  <si>
    <t>工商行政管理事务</t>
  </si>
  <si>
    <t>工商行政管理专项</t>
  </si>
  <si>
    <t>执法办案专项</t>
  </si>
  <si>
    <t>消费者权益保护</t>
  </si>
  <si>
    <t>其他工商行政管理事务支出</t>
  </si>
  <si>
    <t>质量技术监督与检验检疫事务</t>
  </si>
  <si>
    <t>出入境检验检疫行政执法和业务管理</t>
  </si>
  <si>
    <t>出入境检验检疫技术支持</t>
  </si>
  <si>
    <t>质量技术监督行政执法及业务管理</t>
  </si>
  <si>
    <t>质量技术监督技术支持</t>
  </si>
  <si>
    <t>认证认可监督管理</t>
  </si>
  <si>
    <t>标准化管理</t>
  </si>
  <si>
    <t>其他质量技术监督与检验检疫事务支出</t>
  </si>
  <si>
    <t>民族事务</t>
  </si>
  <si>
    <t>民族工作专项</t>
  </si>
  <si>
    <t>其他民族事务支出</t>
  </si>
  <si>
    <t>宗教事务</t>
  </si>
  <si>
    <t>宗教工作专项</t>
  </si>
  <si>
    <t>其他宗教事务支出</t>
  </si>
  <si>
    <t>港澳台侨事务</t>
  </si>
  <si>
    <t>港澳事务</t>
  </si>
  <si>
    <t>台湾事务</t>
  </si>
  <si>
    <t>华侨事务</t>
  </si>
  <si>
    <t>其他港澳台侨事务支出</t>
  </si>
  <si>
    <t>档案事务</t>
  </si>
  <si>
    <t>档案馆</t>
  </si>
  <si>
    <t>其他档案事务支出</t>
  </si>
  <si>
    <t>民主党派及工商联事务</t>
  </si>
  <si>
    <t>其他民主党派及工商联事务支出</t>
  </si>
  <si>
    <t>群众团体事务</t>
  </si>
  <si>
    <t>厂务公开</t>
  </si>
  <si>
    <t>工会疗养休养</t>
  </si>
  <si>
    <t>其他群众团体事务支出</t>
  </si>
  <si>
    <t>党委办公厅（室）及相关机构事务</t>
  </si>
  <si>
    <t>专项业务</t>
  </si>
  <si>
    <t>其他党委办公厅（室）及相关机构事务支出</t>
  </si>
  <si>
    <t>组织事务</t>
  </si>
  <si>
    <t>其他组织事务支出</t>
  </si>
  <si>
    <t>宣传事务</t>
  </si>
  <si>
    <t>其他宣传事务支出</t>
  </si>
  <si>
    <t>统战事务</t>
  </si>
  <si>
    <t>其他统战事务支出</t>
  </si>
  <si>
    <t>对外联络事务</t>
  </si>
  <si>
    <t>其他对外联络事务支出</t>
  </si>
  <si>
    <t>其他共产党事务支出</t>
  </si>
  <si>
    <t>其他一般公共服务支出</t>
  </si>
  <si>
    <t>国家赔偿费用支出</t>
  </si>
  <si>
    <t>外交支出</t>
  </si>
  <si>
    <t>外交管理事务</t>
  </si>
  <si>
    <t>其他外交管理事务支出</t>
  </si>
  <si>
    <t>驻外机构</t>
  </si>
  <si>
    <t>驻外使领馆（团、处）</t>
  </si>
  <si>
    <t>其他驻外机构支出</t>
  </si>
  <si>
    <t>对外援助</t>
  </si>
  <si>
    <t>对外成套项目援助</t>
  </si>
  <si>
    <t>对外一般物资援助</t>
  </si>
  <si>
    <t>对外科技合作援助</t>
  </si>
  <si>
    <t>对外优惠贷款援助及贴息</t>
  </si>
  <si>
    <t>对外医疗援助</t>
  </si>
  <si>
    <t>其他对外援助支出</t>
  </si>
  <si>
    <t>国际组织</t>
  </si>
  <si>
    <t>国际组织会费</t>
  </si>
  <si>
    <t>国际组织捐赠</t>
  </si>
  <si>
    <t>维和摊款</t>
  </si>
  <si>
    <t>国际组织股金及基金</t>
  </si>
  <si>
    <t>其他国际组织支出</t>
  </si>
  <si>
    <t>对外合作与交流</t>
  </si>
  <si>
    <t>出国活动</t>
  </si>
  <si>
    <t>招待活动</t>
  </si>
  <si>
    <t>在华国际会议</t>
  </si>
  <si>
    <t>其他对外合作与交流支出</t>
  </si>
  <si>
    <t>对外宣传</t>
  </si>
  <si>
    <t>边界勘界联检</t>
  </si>
  <si>
    <t>边界勘界</t>
  </si>
  <si>
    <t>边界联检</t>
  </si>
  <si>
    <t>边界界桩维护</t>
  </si>
  <si>
    <t>其他支出</t>
  </si>
  <si>
    <t>其他外交支出</t>
  </si>
  <si>
    <t>国防支出</t>
  </si>
  <si>
    <t>现役部队</t>
  </si>
  <si>
    <t>国防科研事业</t>
  </si>
  <si>
    <t>专项工程</t>
  </si>
  <si>
    <t>国防动员</t>
  </si>
  <si>
    <t>兵役征集</t>
  </si>
  <si>
    <t>经济动员</t>
  </si>
  <si>
    <t>人民防空</t>
  </si>
  <si>
    <t>交通战备</t>
  </si>
  <si>
    <t>国防教育</t>
  </si>
  <si>
    <t>预备役部队</t>
  </si>
  <si>
    <t>民兵</t>
  </si>
  <si>
    <t>其他国防动员支出</t>
  </si>
  <si>
    <t>其他国防支出</t>
  </si>
  <si>
    <t>公共安全支出</t>
  </si>
  <si>
    <t>武装警察</t>
  </si>
  <si>
    <t>内卫</t>
  </si>
  <si>
    <t>边防</t>
  </si>
  <si>
    <t>消防</t>
  </si>
  <si>
    <t>警卫</t>
  </si>
  <si>
    <t>黄金</t>
  </si>
  <si>
    <t>森林</t>
  </si>
  <si>
    <t>水电</t>
  </si>
  <si>
    <t>交通</t>
  </si>
  <si>
    <t>其他武装警察支出</t>
  </si>
  <si>
    <t>公安</t>
  </si>
  <si>
    <t>治安管理</t>
  </si>
  <si>
    <t>国内安全保卫</t>
  </si>
  <si>
    <t>刑事侦查</t>
  </si>
  <si>
    <t>经济犯罪侦查</t>
  </si>
  <si>
    <t>出入境管理</t>
  </si>
  <si>
    <t>行动技术管理</t>
  </si>
  <si>
    <t>防范和处理邪教犯罪</t>
  </si>
  <si>
    <t>禁毒管理</t>
  </si>
  <si>
    <t>道路交通管理</t>
  </si>
  <si>
    <t>网络侦控管理</t>
  </si>
  <si>
    <t>反恐怖</t>
  </si>
  <si>
    <t>居民身份证管理</t>
  </si>
  <si>
    <t>网络运行及维护</t>
  </si>
  <si>
    <t>拘押收教场所管理</t>
  </si>
  <si>
    <t>警犬繁育及训养</t>
  </si>
  <si>
    <t>其他公安支出</t>
  </si>
  <si>
    <t>国家安全</t>
  </si>
  <si>
    <t>安全业务</t>
  </si>
  <si>
    <t>其他国家安全支出</t>
  </si>
  <si>
    <t>检察</t>
  </si>
  <si>
    <t>查办和预防职务犯罪</t>
  </si>
  <si>
    <t>公诉和审判监督</t>
  </si>
  <si>
    <t>侦查监督</t>
  </si>
  <si>
    <t>执行监督</t>
  </si>
  <si>
    <t>控告申诉</t>
  </si>
  <si>
    <t>两房建设</t>
  </si>
  <si>
    <t>其他检察支出</t>
  </si>
  <si>
    <t>法院</t>
  </si>
  <si>
    <t>案件审判</t>
  </si>
  <si>
    <t>案件执行</t>
  </si>
  <si>
    <t>两庭建设</t>
  </si>
  <si>
    <t>其他法院支出</t>
  </si>
  <si>
    <t>司法</t>
  </si>
  <si>
    <t>基层司法业务</t>
  </si>
  <si>
    <t>普法宣传</t>
  </si>
  <si>
    <t>律师公证管理</t>
  </si>
  <si>
    <t>法律援助</t>
  </si>
  <si>
    <t>司法统一考试</t>
  </si>
  <si>
    <t>仲裁</t>
  </si>
  <si>
    <t>其他司法支出</t>
  </si>
  <si>
    <t>监狱</t>
  </si>
  <si>
    <t>犯人生活</t>
  </si>
  <si>
    <t>犯人改造</t>
  </si>
  <si>
    <t>狱政设施建设</t>
  </si>
  <si>
    <t>其他监狱支出</t>
  </si>
  <si>
    <t>强制隔离戒毒</t>
  </si>
  <si>
    <t>强制隔离戒毒人员生活</t>
  </si>
  <si>
    <t>强制隔离戒毒人员教育</t>
  </si>
  <si>
    <t>所政设施建设</t>
  </si>
  <si>
    <t>其他强制隔离戒毒支出</t>
  </si>
  <si>
    <t>国家保密</t>
  </si>
  <si>
    <t>保密技术</t>
  </si>
  <si>
    <t>保密管理</t>
  </si>
  <si>
    <t>其他国家保密支出</t>
  </si>
  <si>
    <t>缉私警察</t>
  </si>
  <si>
    <t>专项缉私活动支出</t>
  </si>
  <si>
    <t>缉私情报</t>
  </si>
  <si>
    <t>禁毒及缉毒</t>
  </si>
  <si>
    <t>其他缉私警察支出</t>
  </si>
  <si>
    <t>其他公共安全支出</t>
  </si>
  <si>
    <t>其他消防</t>
  </si>
  <si>
    <t>教育支出</t>
  </si>
  <si>
    <t>教育管理事务</t>
  </si>
  <si>
    <t>其他教育管理事务支出</t>
  </si>
  <si>
    <t>普通教育</t>
  </si>
  <si>
    <t>学前教育</t>
  </si>
  <si>
    <t>小学教育</t>
  </si>
  <si>
    <t>初中教育</t>
  </si>
  <si>
    <t>高中教育</t>
  </si>
  <si>
    <t>高等教育</t>
  </si>
  <si>
    <t>化解农村义务教育债务支出</t>
  </si>
  <si>
    <t>化解普通高中债务支出</t>
  </si>
  <si>
    <t>其他普通教育支出</t>
  </si>
  <si>
    <t>职业教育</t>
  </si>
  <si>
    <t>初等职业教育</t>
  </si>
  <si>
    <t>中专教育</t>
  </si>
  <si>
    <t>技校教育</t>
  </si>
  <si>
    <t>职业高中教育</t>
  </si>
  <si>
    <t>高等职业教育</t>
  </si>
  <si>
    <t>其他职业教育支出</t>
  </si>
  <si>
    <t>成人教育</t>
  </si>
  <si>
    <t>成人初等教育</t>
  </si>
  <si>
    <t>成人中等教育</t>
  </si>
  <si>
    <t>成人高等教育</t>
  </si>
  <si>
    <t>成人广播电视教育</t>
  </si>
  <si>
    <t>其他成人教育支出</t>
  </si>
  <si>
    <t>广播电视教育</t>
  </si>
  <si>
    <t>广播电视学校</t>
  </si>
  <si>
    <t>教育电视台</t>
  </si>
  <si>
    <t>其他广播电视教育支出</t>
  </si>
  <si>
    <t>留学教育</t>
  </si>
  <si>
    <t>出国留学教育</t>
  </si>
  <si>
    <t>来华留学教育</t>
  </si>
  <si>
    <t>其他留学教育支出</t>
  </si>
  <si>
    <t>特殊教育</t>
  </si>
  <si>
    <t>特殊学校教育</t>
  </si>
  <si>
    <t>工读学校教育</t>
  </si>
  <si>
    <t>其他特殊教育支出</t>
  </si>
  <si>
    <t>进修及培训</t>
  </si>
  <si>
    <t>教师进修</t>
  </si>
  <si>
    <t>干部教育</t>
  </si>
  <si>
    <t>培训支出</t>
  </si>
  <si>
    <t>退役士兵能力提升</t>
  </si>
  <si>
    <t>其他进修及培训</t>
  </si>
  <si>
    <t>教育费附加安排的支出</t>
  </si>
  <si>
    <t>农村中小学校舍建设</t>
  </si>
  <si>
    <t>农村中小学教学设施</t>
  </si>
  <si>
    <t>城市中小学校舍建设</t>
  </si>
  <si>
    <t>城市中小学教学设施</t>
  </si>
  <si>
    <t>中等职业学校教学设施</t>
  </si>
  <si>
    <t>其他教育费附加安排的支出</t>
  </si>
  <si>
    <t>其他教育支出</t>
  </si>
  <si>
    <t>科学技术支出</t>
  </si>
  <si>
    <t>科学技术管理事务</t>
  </si>
  <si>
    <t>其他科学技术管理事务支出</t>
  </si>
  <si>
    <t>基础研究</t>
  </si>
  <si>
    <t>机构运行</t>
  </si>
  <si>
    <t>重点基础研究规划</t>
  </si>
  <si>
    <t>自然科学基金</t>
  </si>
  <si>
    <t>重点实验室及相关设施</t>
  </si>
  <si>
    <t>重大科学工程</t>
  </si>
  <si>
    <t>专项基础科研</t>
  </si>
  <si>
    <t>专项技术基础</t>
  </si>
  <si>
    <t>其他基础研究支出</t>
  </si>
  <si>
    <t>应用研究</t>
  </si>
  <si>
    <t>社会公益研究</t>
  </si>
  <si>
    <t>高技术研究</t>
  </si>
  <si>
    <t>专项科研试制</t>
  </si>
  <si>
    <t>其他应用研究支出</t>
  </si>
  <si>
    <t>技术研究与开发</t>
  </si>
  <si>
    <t>应用技术研究与开发</t>
  </si>
  <si>
    <t>产业技术研究与开发</t>
  </si>
  <si>
    <t>科技成果转化与扩散</t>
  </si>
  <si>
    <t>其他技术研究与开发支出</t>
  </si>
  <si>
    <t>科技条件与服务</t>
  </si>
  <si>
    <t>技术创新服务体系</t>
  </si>
  <si>
    <t>科技条件专项</t>
  </si>
  <si>
    <t>其他科技条件与服务支出</t>
  </si>
  <si>
    <t>社会科学</t>
  </si>
  <si>
    <t>社会科学研究机构</t>
  </si>
  <si>
    <t>社会科学研究</t>
  </si>
  <si>
    <t>社科基金支出</t>
  </si>
  <si>
    <t>其他社会科学支出</t>
  </si>
  <si>
    <t>科学技术普及</t>
  </si>
  <si>
    <t>科普活动</t>
  </si>
  <si>
    <t>青少年科技活动</t>
  </si>
  <si>
    <t>学术交流活动</t>
  </si>
  <si>
    <t>科技馆站</t>
  </si>
  <si>
    <t>其他科学技术普及支出</t>
  </si>
  <si>
    <t>科技交流与合作</t>
  </si>
  <si>
    <t>国际交流与合作</t>
  </si>
  <si>
    <t>重大科技合作项目</t>
  </si>
  <si>
    <t>其他科技交流与合作支出</t>
  </si>
  <si>
    <t>科技重大专项</t>
  </si>
  <si>
    <t>其他科学技术支出</t>
  </si>
  <si>
    <t>科技奖励</t>
  </si>
  <si>
    <t>核应急</t>
  </si>
  <si>
    <t>转制科研机构</t>
  </si>
  <si>
    <t>文化体育与传媒支出</t>
  </si>
  <si>
    <t>文化</t>
  </si>
  <si>
    <t>图书馆</t>
  </si>
  <si>
    <t>文化展示及纪念机构</t>
  </si>
  <si>
    <t>艺术表演场所</t>
  </si>
  <si>
    <t>艺术表演团体</t>
  </si>
  <si>
    <t>文化活动</t>
  </si>
  <si>
    <t>群众文化</t>
  </si>
  <si>
    <t>文化交流与合作</t>
  </si>
  <si>
    <t>文化创作与保护</t>
  </si>
  <si>
    <t>文化市场管理</t>
  </si>
  <si>
    <t>其他文化支出</t>
  </si>
  <si>
    <t>文物</t>
  </si>
  <si>
    <t>文物保护</t>
  </si>
  <si>
    <t>博物馆</t>
  </si>
  <si>
    <t>历史名城与古迹</t>
  </si>
  <si>
    <t>其他文物支出</t>
  </si>
  <si>
    <t>体育</t>
  </si>
  <si>
    <t>运动项目管理</t>
  </si>
  <si>
    <t>体育竞赛</t>
  </si>
  <si>
    <t>体育训练</t>
  </si>
  <si>
    <t>体育场馆</t>
  </si>
  <si>
    <t>群众体育</t>
  </si>
  <si>
    <t>体育交流与合作</t>
  </si>
  <si>
    <t>其他体育支出</t>
  </si>
  <si>
    <t>广播影视</t>
  </si>
  <si>
    <t>广播</t>
  </si>
  <si>
    <t>电视</t>
  </si>
  <si>
    <t>电影</t>
  </si>
  <si>
    <t>广播电视监控</t>
  </si>
  <si>
    <t>其他广播影视支出</t>
  </si>
  <si>
    <t>新闻出版</t>
  </si>
  <si>
    <t>新闻通讯</t>
  </si>
  <si>
    <t>出版发行</t>
  </si>
  <si>
    <t>版权管理</t>
  </si>
  <si>
    <t>出版市场管理</t>
  </si>
  <si>
    <t>其他新闻出版支出</t>
  </si>
  <si>
    <t>其他文化体育与传媒支出</t>
  </si>
  <si>
    <t>宣传文化发展专项支出</t>
  </si>
  <si>
    <t>文化产业发展专项支出</t>
  </si>
  <si>
    <t>社会保障和就业支出</t>
  </si>
  <si>
    <t>人力资源和社会保障管理事务</t>
  </si>
  <si>
    <t>综合业务管理</t>
  </si>
  <si>
    <t>劳动保障监察</t>
  </si>
  <si>
    <t>就业管理事务</t>
  </si>
  <si>
    <t>社会保险业务管理事务</t>
  </si>
  <si>
    <t>社会保险经办机构</t>
  </si>
  <si>
    <t>劳动关系和维权</t>
  </si>
  <si>
    <t>公共就业服务和职业技能鉴定机构</t>
  </si>
  <si>
    <t>劳动人事争议调解仲裁</t>
  </si>
  <si>
    <t>其他人力资源和社会保障管理事务支出</t>
  </si>
  <si>
    <t>民政管理事务</t>
  </si>
  <si>
    <t>拥军优属</t>
  </si>
  <si>
    <t>老龄事务</t>
  </si>
  <si>
    <t>民间组织管理</t>
  </si>
  <si>
    <t>行政区划和地名管理</t>
  </si>
  <si>
    <t>基层政权和社区建设</t>
  </si>
  <si>
    <t>部队供应</t>
  </si>
  <si>
    <t>其他民政管理事务支出</t>
  </si>
  <si>
    <t>财政对社会保险基金的补助</t>
  </si>
  <si>
    <t>财政对基本养老保险基金的补助</t>
  </si>
  <si>
    <t>财政对失业保险基金的补助</t>
  </si>
  <si>
    <t>财政对基本医疗保险基金的补助</t>
  </si>
  <si>
    <t>财政对工伤保险基金的补助</t>
  </si>
  <si>
    <t>财政对生育保险基金的补助</t>
  </si>
  <si>
    <t>财政对城乡居民基本养老保险基金的补助</t>
  </si>
  <si>
    <t>财政对其他社会保险基金的补助</t>
  </si>
  <si>
    <t>补充全国社会保障基金</t>
  </si>
  <si>
    <t>用公共财政预算补充基金</t>
  </si>
  <si>
    <t>行政事业单位离退休</t>
  </si>
  <si>
    <t>归口管理的行政单位离退休</t>
  </si>
  <si>
    <t>事业单位离退休</t>
  </si>
  <si>
    <t>离退休人员管理机构</t>
  </si>
  <si>
    <t>未归口管理的行政单位离退休</t>
  </si>
  <si>
    <t>其他行政事业单位离退休支出</t>
  </si>
  <si>
    <t>企业改革补助</t>
  </si>
  <si>
    <t>企业关闭破产补助</t>
  </si>
  <si>
    <t>厂办大集体改革补助</t>
  </si>
  <si>
    <t>其他企业改革发展补助</t>
  </si>
  <si>
    <t>就业补助</t>
  </si>
  <si>
    <t>扶持公共就业服务</t>
  </si>
  <si>
    <t>职业培训补贴</t>
  </si>
  <si>
    <t>职业介绍补贴</t>
  </si>
  <si>
    <t>社会保险补贴</t>
  </si>
  <si>
    <t>公益性岗位补贴</t>
  </si>
  <si>
    <t>小额担保贷款贴息</t>
  </si>
  <si>
    <t>补充小额贷款担保基金</t>
  </si>
  <si>
    <t>职业技能鉴定补贴</t>
  </si>
  <si>
    <t>特定就业政策支出</t>
  </si>
  <si>
    <t>就业见习补贴</t>
  </si>
  <si>
    <t>高技能人才培养补助</t>
  </si>
  <si>
    <t>求职补贴</t>
  </si>
  <si>
    <t>其他就业补助支出</t>
  </si>
  <si>
    <t>抚恤</t>
  </si>
  <si>
    <t>死亡抚恤</t>
  </si>
  <si>
    <t>伤残抚恤</t>
  </si>
  <si>
    <t>在乡复员、退伍军人生活补助</t>
  </si>
  <si>
    <t>优抚事业单位支出</t>
  </si>
  <si>
    <t>义务兵优待</t>
  </si>
  <si>
    <t>农村籍退役士兵老年生活补助</t>
  </si>
  <si>
    <t>其他优抚支出</t>
  </si>
  <si>
    <t>退役安置</t>
  </si>
  <si>
    <t>退役士兵安置</t>
  </si>
  <si>
    <t>军队移交政府的离退休人员安置</t>
  </si>
  <si>
    <t>军队移交政府离退休干部管理机构</t>
  </si>
  <si>
    <t>退役士兵管理教育</t>
  </si>
  <si>
    <t>其他退役安置支出</t>
  </si>
  <si>
    <t>社会福利</t>
  </si>
  <si>
    <t>儿童福利</t>
  </si>
  <si>
    <t>老年福利</t>
  </si>
  <si>
    <t>假肢矫形</t>
  </si>
  <si>
    <t>殡葬</t>
  </si>
  <si>
    <t>社会福利事业单位</t>
  </si>
  <si>
    <t>其他社会福利支出</t>
  </si>
  <si>
    <t>残疾人事业</t>
  </si>
  <si>
    <t>残疾人康复</t>
  </si>
  <si>
    <t>残疾人就业和扶贫</t>
  </si>
  <si>
    <t>残疾人体育</t>
  </si>
  <si>
    <t>其他残疾人事业支出</t>
  </si>
  <si>
    <t>城市居民最低生活保障</t>
  </si>
  <si>
    <t>城市居民最低生活保障支出</t>
  </si>
  <si>
    <t>城市居民最低生活保障对象临时补助</t>
  </si>
  <si>
    <t>其他城市生活救助</t>
  </si>
  <si>
    <t>流浪乞讨人员救助</t>
  </si>
  <si>
    <t>其他城市生活救助支出</t>
  </si>
  <si>
    <t>自然灾害生活救助</t>
  </si>
  <si>
    <t>中央自然灾害生活补助</t>
  </si>
  <si>
    <t>地方自然灾害生活补助</t>
  </si>
  <si>
    <t>自然灾害灾后重建补助</t>
  </si>
  <si>
    <t>其他自然灾害生活救助支出</t>
  </si>
  <si>
    <t>红十字事业</t>
  </si>
  <si>
    <t>其他红十字事业支出</t>
  </si>
  <si>
    <t>农村最低生活保障</t>
  </si>
  <si>
    <t>农村最低生活保障金支出</t>
  </si>
  <si>
    <t>农村最低生活保障对象临时补助</t>
  </si>
  <si>
    <t>其他农村生活救助</t>
  </si>
  <si>
    <t>农村五保供养</t>
  </si>
  <si>
    <t>其他农村生活救助支出</t>
  </si>
  <si>
    <t>补充道路交通事故社会救助基金</t>
  </si>
  <si>
    <t>交强险营业税补助基金支出</t>
  </si>
  <si>
    <t>交强险罚款收入补助基金支出</t>
  </si>
  <si>
    <t>其他社会保障和就业支出</t>
  </si>
  <si>
    <t>医疗卫生与计划生育支出</t>
  </si>
  <si>
    <t>医疗卫生管理事务</t>
  </si>
  <si>
    <t>其他医疗卫生管理事务支出</t>
  </si>
  <si>
    <t>公立医院</t>
  </si>
  <si>
    <t>综合医院</t>
  </si>
  <si>
    <t>中医（民族）医院</t>
  </si>
  <si>
    <t>传染病医院</t>
  </si>
  <si>
    <t>职业病防治医院</t>
  </si>
  <si>
    <t>精神病医院</t>
  </si>
  <si>
    <t>妇产医院</t>
  </si>
  <si>
    <t>儿童医院</t>
  </si>
  <si>
    <t>其他专科医院</t>
  </si>
  <si>
    <t>福利医院</t>
  </si>
  <si>
    <t>行业医院</t>
  </si>
  <si>
    <t>处理医疗欠费</t>
  </si>
  <si>
    <t>其他公立医院支出</t>
  </si>
  <si>
    <t>基层医疗卫生机构</t>
  </si>
  <si>
    <t>城市社区卫生机构</t>
  </si>
  <si>
    <t>乡镇卫生院</t>
  </si>
  <si>
    <t>其他基层医疗卫生机构支出</t>
  </si>
  <si>
    <t>公共卫生</t>
  </si>
  <si>
    <t>疾病预防控制机构</t>
  </si>
  <si>
    <t>卫生监督机构</t>
  </si>
  <si>
    <t>妇幼保健机构</t>
  </si>
  <si>
    <t>精神卫生机构</t>
  </si>
  <si>
    <t>应急救治机构</t>
  </si>
  <si>
    <t>采供血机构</t>
  </si>
  <si>
    <t>其他专业公共卫生机构</t>
  </si>
  <si>
    <t>基本公共卫生服务</t>
  </si>
  <si>
    <t>重大公共卫生专项</t>
  </si>
  <si>
    <t>突发公共卫生事件应急处理</t>
  </si>
  <si>
    <t>其他公共卫生支出</t>
  </si>
  <si>
    <t>医疗保障</t>
  </si>
  <si>
    <t>行政单位医疗</t>
  </si>
  <si>
    <t>事业单位医疗</t>
  </si>
  <si>
    <t>公务员医疗补助</t>
  </si>
  <si>
    <t>优抚对象医疗补助</t>
  </si>
  <si>
    <t>新型农村合作医疗</t>
  </si>
  <si>
    <t>城镇居民基本医疗保险</t>
  </si>
  <si>
    <t>城乡医疗救助</t>
  </si>
  <si>
    <t>疾病应急救助</t>
  </si>
  <si>
    <t>其他医疗保障支出</t>
  </si>
  <si>
    <t>中医药</t>
  </si>
  <si>
    <t>中医（民族医）药专项</t>
  </si>
  <si>
    <t>其他中医药支出</t>
  </si>
  <si>
    <t>人口与计划生育事务</t>
  </si>
  <si>
    <t>人口规划与发展战略研究</t>
  </si>
  <si>
    <t>计划生育家庭奖励</t>
  </si>
  <si>
    <t>人口和计划生育统计及抽样调查</t>
  </si>
  <si>
    <t>人口和计划生育信息系统建设</t>
  </si>
  <si>
    <t>计划生育、生殖健康促进工程</t>
  </si>
  <si>
    <t>计划生育免费基本技术服务</t>
  </si>
  <si>
    <t>人口出生性别比综合治理</t>
  </si>
  <si>
    <t>人口和计划生育服务网络建设</t>
  </si>
  <si>
    <t>计划生育避孕药具经费</t>
  </si>
  <si>
    <t>人口和计划生育宣传教育经费</t>
  </si>
  <si>
    <t>流动人口计划生育管理和服务</t>
  </si>
  <si>
    <t>人口和计划生育目标责任制考核</t>
  </si>
  <si>
    <t>其他人口与计划生育事务支出</t>
  </si>
  <si>
    <t>食品和药品监督管理事务</t>
  </si>
  <si>
    <t>药品事务</t>
  </si>
  <si>
    <t>化妆品事务</t>
  </si>
  <si>
    <t>医疗器械事务</t>
  </si>
  <si>
    <t>食品安全事务</t>
  </si>
  <si>
    <t>其他食品和药品监督管理事务支出</t>
  </si>
  <si>
    <t>其他医疗卫生支出</t>
  </si>
  <si>
    <t>节能环保支出</t>
  </si>
  <si>
    <t>环境保护管理事务</t>
  </si>
  <si>
    <t>环境保护宣传</t>
  </si>
  <si>
    <t>环境保护法规、规划及标准</t>
  </si>
  <si>
    <t>环境国际合作及履约</t>
  </si>
  <si>
    <t>环境保护行政许可</t>
  </si>
  <si>
    <t>其他环境保护管理事务支出</t>
  </si>
  <si>
    <t>环境监测与监察</t>
  </si>
  <si>
    <t>建设项目环评审查与监督</t>
  </si>
  <si>
    <t>核与辐射安全监督</t>
  </si>
  <si>
    <t>其他环境监测与监察支出</t>
  </si>
  <si>
    <t>污染防治</t>
  </si>
  <si>
    <t>大气</t>
  </si>
  <si>
    <t>水体</t>
  </si>
  <si>
    <t>噪声</t>
  </si>
  <si>
    <t>固体废弃物与化学品</t>
  </si>
  <si>
    <t>放射源和放射性废物监管</t>
  </si>
  <si>
    <t>辐射</t>
  </si>
  <si>
    <t>排污费安排的支出</t>
  </si>
  <si>
    <t>其他污染防治支出</t>
  </si>
  <si>
    <t>自然生态保护</t>
  </si>
  <si>
    <t>生态保护</t>
  </si>
  <si>
    <t>农村环境保护</t>
  </si>
  <si>
    <t>自然保护区</t>
  </si>
  <si>
    <t>生物及物种资源保护</t>
  </si>
  <si>
    <t>其他自然生态保护支出</t>
  </si>
  <si>
    <t>天然林保护</t>
  </si>
  <si>
    <t>森林管护</t>
  </si>
  <si>
    <t>社会保险补助</t>
  </si>
  <si>
    <t>政策性社会性支出补助</t>
  </si>
  <si>
    <t>天然林保护工程建设</t>
  </si>
  <si>
    <t>其他天然林保护支出</t>
  </si>
  <si>
    <t>退耕还林</t>
  </si>
  <si>
    <t>退耕现金</t>
  </si>
  <si>
    <t>退耕还林粮食折现补贴</t>
  </si>
  <si>
    <t>退耕还林粮食费用补贴</t>
  </si>
  <si>
    <t>退耕还林工程建设</t>
  </si>
  <si>
    <t>其他退耕还林支出</t>
  </si>
  <si>
    <t>风沙荒漠治理</t>
  </si>
  <si>
    <t>京津风沙源治理工程建设</t>
  </si>
  <si>
    <t>其他风沙荒漠治理支出</t>
  </si>
  <si>
    <t>退牧还草</t>
  </si>
  <si>
    <t>退牧还草工程建设</t>
  </si>
  <si>
    <t>其他退牧还草支出</t>
  </si>
  <si>
    <t>已垦草原退耕还草</t>
  </si>
  <si>
    <t>能源节约利用</t>
  </si>
  <si>
    <t>污染减排</t>
  </si>
  <si>
    <t>环境监测与信息</t>
  </si>
  <si>
    <t>环境执法监察</t>
  </si>
  <si>
    <t>减排专项支出</t>
  </si>
  <si>
    <t>清洁生产专项支出</t>
  </si>
  <si>
    <t>其他污染减排支出</t>
  </si>
  <si>
    <t>可再生能源</t>
  </si>
  <si>
    <t>资源综合利用</t>
  </si>
  <si>
    <t>能源管理事务</t>
  </si>
  <si>
    <t>能源预测预警</t>
  </si>
  <si>
    <t>能源战略规划与实施</t>
  </si>
  <si>
    <t>能源科技装备</t>
  </si>
  <si>
    <t>能源行业管理</t>
  </si>
  <si>
    <t>能源管理</t>
  </si>
  <si>
    <t>石油储备发展管理</t>
  </si>
  <si>
    <t>能源调查</t>
  </si>
  <si>
    <t>三峡库区移民专项支出</t>
  </si>
  <si>
    <t>农村电网建设</t>
  </si>
  <si>
    <t>其他能源管理事务支出</t>
  </si>
  <si>
    <t>其他节能环保支出</t>
  </si>
  <si>
    <t>城乡社区支出</t>
  </si>
  <si>
    <t>城乡社区管理事务</t>
  </si>
  <si>
    <t>城管执法</t>
  </si>
  <si>
    <t>工程建设标准规范编制与监管</t>
  </si>
  <si>
    <t>工程建设管理</t>
  </si>
  <si>
    <t>市政公用行业市场监管</t>
  </si>
  <si>
    <t>国家重点风景区规划与保护</t>
  </si>
  <si>
    <t>住宅建设与房地产市场监管</t>
  </si>
  <si>
    <t>执业资格注册、资质审查</t>
  </si>
  <si>
    <t>其他城乡社区管理事务支出</t>
  </si>
  <si>
    <t>城乡社区规划与管理</t>
  </si>
  <si>
    <t>城乡社区公共设施</t>
  </si>
  <si>
    <t>小城镇基础设施建设</t>
  </si>
  <si>
    <t>其他城乡社区公共设施支出</t>
  </si>
  <si>
    <t>城乡社区环境卫生</t>
  </si>
  <si>
    <t>建设市场管理与监督</t>
  </si>
  <si>
    <t>其他城乡社区支出</t>
  </si>
  <si>
    <t>农林水支出</t>
  </si>
  <si>
    <t>农业</t>
  </si>
  <si>
    <t>农垦运行</t>
  </si>
  <si>
    <t>技术推广</t>
  </si>
  <si>
    <t>病虫害控制</t>
  </si>
  <si>
    <t>农产品质量安全</t>
  </si>
  <si>
    <t>执法监管</t>
  </si>
  <si>
    <t>统计监测与信息服务</t>
  </si>
  <si>
    <t>农业行业业务管理</t>
  </si>
  <si>
    <t>对外交流与合作</t>
  </si>
  <si>
    <t>灾害救助</t>
  </si>
  <si>
    <t>稳定农民收入补贴</t>
  </si>
  <si>
    <t>农业结构调整补贴</t>
  </si>
  <si>
    <t>农业生产资料与技术补贴</t>
  </si>
  <si>
    <t>农业生产保险补贴</t>
  </si>
  <si>
    <t>农业组织化与产业化经营</t>
  </si>
  <si>
    <t>农产品加工与促销</t>
  </si>
  <si>
    <t>农村公益事业</t>
  </si>
  <si>
    <t>综合财力补助</t>
  </si>
  <si>
    <t>农业资源保护与利用</t>
  </si>
  <si>
    <t>农村道路建设</t>
  </si>
  <si>
    <t>农资综合补贴</t>
  </si>
  <si>
    <t>石油价格改革对渔业的补贴</t>
  </si>
  <si>
    <t>对高校毕业生到基层任职补助</t>
  </si>
  <si>
    <t>草原植被恢复费安排的支出</t>
  </si>
  <si>
    <t>其他农业支出</t>
  </si>
  <si>
    <t>林业</t>
  </si>
  <si>
    <t>林业事业机构</t>
  </si>
  <si>
    <t>森林培育</t>
  </si>
  <si>
    <t>林业技术推广</t>
  </si>
  <si>
    <t>森林资源管理</t>
  </si>
  <si>
    <t>森林资源监测</t>
  </si>
  <si>
    <t>森林生态效益补偿</t>
  </si>
  <si>
    <t>林业自然保护区</t>
  </si>
  <si>
    <t>动植物保护</t>
  </si>
  <si>
    <t>湿地保护</t>
  </si>
  <si>
    <t>林业执法与监督</t>
  </si>
  <si>
    <t>林业检疫检测</t>
  </si>
  <si>
    <t>防沙治沙</t>
  </si>
  <si>
    <t>林业质量安全</t>
  </si>
  <si>
    <t>林业工程与项目管理</t>
  </si>
  <si>
    <t>林业对外合作与交流</t>
  </si>
  <si>
    <t>林业产业化</t>
  </si>
  <si>
    <t>信息管理</t>
  </si>
  <si>
    <t>林业政策制定与宣传</t>
  </si>
  <si>
    <t>林业资金审计稽查</t>
  </si>
  <si>
    <t>林区公共支出</t>
  </si>
  <si>
    <t>林业贷款贴息</t>
  </si>
  <si>
    <t>石油价格改革对林业的补贴</t>
  </si>
  <si>
    <t>森林保险保费补贴</t>
  </si>
  <si>
    <t>林业防灾减灾</t>
  </si>
  <si>
    <t>其他林业支出</t>
  </si>
  <si>
    <t>水利</t>
  </si>
  <si>
    <t>水利行业业务管理</t>
  </si>
  <si>
    <t>水利工程建设</t>
  </si>
  <si>
    <t>水利工程运行与维护</t>
  </si>
  <si>
    <t>长江黄河等流域管理</t>
  </si>
  <si>
    <t>水利前期工作</t>
  </si>
  <si>
    <t>水利执法监督</t>
  </si>
  <si>
    <t>水土保持</t>
  </si>
  <si>
    <t>水资源节约管理与保护</t>
  </si>
  <si>
    <t>水质监测</t>
  </si>
  <si>
    <t>水文测报</t>
  </si>
  <si>
    <t>防汛</t>
  </si>
  <si>
    <t>抗旱</t>
  </si>
  <si>
    <t>农田水利</t>
  </si>
  <si>
    <t>水利技术推广</t>
  </si>
  <si>
    <t>国际河流治理与管理</t>
  </si>
  <si>
    <t>大中型水库移民后期扶持专项支出</t>
  </si>
  <si>
    <t>水利安全监督</t>
  </si>
  <si>
    <t>水资源费安排的支出</t>
  </si>
  <si>
    <t>砂石资源费支出</t>
  </si>
  <si>
    <t>水利建设移民支出</t>
  </si>
  <si>
    <t>农村人畜饮水</t>
  </si>
  <si>
    <t>其他水利支出</t>
  </si>
  <si>
    <t>南水北调</t>
  </si>
  <si>
    <t>南水北调工程建设</t>
  </si>
  <si>
    <t>政策研究与信息管理</t>
  </si>
  <si>
    <t>工程稽查</t>
  </si>
  <si>
    <t>前期工作</t>
  </si>
  <si>
    <t>南水北调技术推广</t>
  </si>
  <si>
    <t>环境、移民及水资源管理与保护</t>
  </si>
  <si>
    <t>其他南水北调支出</t>
  </si>
  <si>
    <t>扶贫</t>
  </si>
  <si>
    <t>农村基础设施建设</t>
  </si>
  <si>
    <t>生产发展</t>
  </si>
  <si>
    <t>社会发展</t>
  </si>
  <si>
    <t>扶贫贷款奖补和贴息</t>
  </si>
  <si>
    <t>三西农业建设专项补助</t>
  </si>
  <si>
    <t>扶贫事业机构</t>
  </si>
  <si>
    <t>其他扶贫支出</t>
  </si>
  <si>
    <t>农业综合开发</t>
  </si>
  <si>
    <t>土地治理</t>
  </si>
  <si>
    <t>产业化经营</t>
  </si>
  <si>
    <t>科技示范</t>
  </si>
  <si>
    <t>其他农业综合开发支出</t>
  </si>
  <si>
    <t>农村综合改革</t>
  </si>
  <si>
    <t>对村级一事一议的补助</t>
  </si>
  <si>
    <t>国有农场办社会职能改革补助</t>
  </si>
  <si>
    <t>对村民委员会和村党支部的补助</t>
  </si>
  <si>
    <t>对村集体经济组织的补助</t>
  </si>
  <si>
    <t>农村综合改革示范试点补助</t>
  </si>
  <si>
    <t>其他农村综合改革支出</t>
  </si>
  <si>
    <t>促进金融支农支出</t>
  </si>
  <si>
    <t>支持农村金融机构</t>
  </si>
  <si>
    <t>涉农贷款增量奖励</t>
  </si>
  <si>
    <t>其他金融支农支出</t>
  </si>
  <si>
    <t>其他农林水支出</t>
  </si>
  <si>
    <t>化解其他公益性乡村债务支出</t>
  </si>
  <si>
    <t>交通运输支出</t>
  </si>
  <si>
    <t>公路水路运输</t>
  </si>
  <si>
    <t>公路新建</t>
  </si>
  <si>
    <t>公路改建</t>
  </si>
  <si>
    <t>公路养护</t>
  </si>
  <si>
    <t>特大型桥梁建设</t>
  </si>
  <si>
    <t>公路路政管理</t>
  </si>
  <si>
    <t>公路和运输信息化建设</t>
  </si>
  <si>
    <t>公路和运输安全</t>
  </si>
  <si>
    <t>公路还贷专项</t>
  </si>
  <si>
    <t>公路运输管理</t>
  </si>
  <si>
    <t>公路客货运站（场）建设</t>
  </si>
  <si>
    <t>公路和运输技术标准化建设</t>
  </si>
  <si>
    <t>港口设施</t>
  </si>
  <si>
    <t>航道维护</t>
  </si>
  <si>
    <t>安全通信</t>
  </si>
  <si>
    <t>三峡库区通航管理</t>
  </si>
  <si>
    <t>航务管理</t>
  </si>
  <si>
    <t>船舶检验</t>
  </si>
  <si>
    <t>救助打捞</t>
  </si>
  <si>
    <t>内河运输</t>
  </si>
  <si>
    <t>远洋运输</t>
  </si>
  <si>
    <t>海事管理</t>
  </si>
  <si>
    <t>航标事业发展支出</t>
  </si>
  <si>
    <t>水路运输管理支出</t>
  </si>
  <si>
    <t>口岸建设</t>
  </si>
  <si>
    <t>取消政府还贷二级公路收费专项支出</t>
  </si>
  <si>
    <t>其他公路水路运输支出</t>
  </si>
  <si>
    <t>铁路运输</t>
  </si>
  <si>
    <t>铁路路网建设</t>
  </si>
  <si>
    <t>铁路还贷专项</t>
  </si>
  <si>
    <t>铁路安全</t>
  </si>
  <si>
    <t>铁路专项运输</t>
  </si>
  <si>
    <t>其他铁路运输支出</t>
  </si>
  <si>
    <t>民用航空运输</t>
  </si>
  <si>
    <t>机场建设</t>
  </si>
  <si>
    <t>空管系统建设</t>
  </si>
  <si>
    <t>民航还贷专项支出</t>
  </si>
  <si>
    <t>民用航空安全</t>
  </si>
  <si>
    <t>民航专项运输</t>
  </si>
  <si>
    <t>民航政策性购机专项支出</t>
  </si>
  <si>
    <t>其他民用航空运输支出</t>
  </si>
  <si>
    <t>石油价格改革对交通运输的补贴</t>
  </si>
  <si>
    <t>对城市公交的补贴</t>
  </si>
  <si>
    <t>对农村道路客运的补贴</t>
  </si>
  <si>
    <t>对出租车的补贴</t>
  </si>
  <si>
    <t>石油价格改革补贴其他支出</t>
  </si>
  <si>
    <t>邮政业支出</t>
  </si>
  <si>
    <t>行业监管</t>
  </si>
  <si>
    <t>邮政普遍服务与特殊服务</t>
  </si>
  <si>
    <t>其他邮政业支出</t>
  </si>
  <si>
    <t>车辆购置税支出</t>
  </si>
  <si>
    <t>车辆购置税用于公路等基础设施建设支出</t>
  </si>
  <si>
    <t>车辆购置税用于农村公路建设支出</t>
  </si>
  <si>
    <t>车辆购置税用于老旧汽车报废更新补贴支出</t>
  </si>
  <si>
    <t>车辆购置税其他支出</t>
  </si>
  <si>
    <t>其他交通运输支出</t>
  </si>
  <si>
    <t>公共交通运营补助</t>
  </si>
  <si>
    <t>资源勘探信息等支出</t>
  </si>
  <si>
    <t>资源勘探开发</t>
  </si>
  <si>
    <t>煤炭勘探开采和洗选</t>
  </si>
  <si>
    <t>石油和天然气勘探开采</t>
  </si>
  <si>
    <t>黑色金属矿勘探和采选</t>
  </si>
  <si>
    <t>有色金属矿勘探和采选</t>
  </si>
  <si>
    <t>非金属矿勘探和采选</t>
  </si>
  <si>
    <t>其他资源勘探业支出</t>
  </si>
  <si>
    <t>制造业</t>
  </si>
  <si>
    <t>纺织业</t>
  </si>
  <si>
    <t>医药制造业</t>
  </si>
  <si>
    <t>非金属矿物制品业</t>
  </si>
  <si>
    <t>通信设备、计算机及其他电子设备制造业</t>
  </si>
  <si>
    <t>交通运输设备制造业</t>
  </si>
  <si>
    <t>电气机械及器材制造业</t>
  </si>
  <si>
    <t>工艺品及其他制造业</t>
  </si>
  <si>
    <t>石油加工、炼焦及核燃料加工业</t>
  </si>
  <si>
    <t>化学原料及化学制品制造业</t>
  </si>
  <si>
    <t>黑色金属冶炼及压延加工业</t>
  </si>
  <si>
    <t>有色金属冶炼及压延加工业</t>
  </si>
  <si>
    <t>其他制造业支出</t>
  </si>
  <si>
    <t>建筑业</t>
  </si>
  <si>
    <t>其他建筑业支出</t>
  </si>
  <si>
    <t>工业和信息产业监管</t>
  </si>
  <si>
    <t>战备应急</t>
  </si>
  <si>
    <t>信息安全建设</t>
  </si>
  <si>
    <t>专用通信</t>
  </si>
  <si>
    <t>无线电监管</t>
  </si>
  <si>
    <t>工业和信息产业战略研究与标准制定</t>
  </si>
  <si>
    <t>工业和信息产业支持</t>
  </si>
  <si>
    <t>电子专项工程</t>
  </si>
  <si>
    <t>军工电子</t>
  </si>
  <si>
    <t>技术基础研究</t>
  </si>
  <si>
    <t>其他工业和信息产业监管支出</t>
  </si>
  <si>
    <t>安全生产监管</t>
  </si>
  <si>
    <t>国务院安委会专项</t>
  </si>
  <si>
    <t>安全监管监察专项</t>
  </si>
  <si>
    <t>应急救援支出</t>
  </si>
  <si>
    <t>煤炭安全</t>
  </si>
  <si>
    <t>其他安全生产监管支出</t>
  </si>
  <si>
    <t>国有资产监管</t>
  </si>
  <si>
    <t>国有企业监事会专项</t>
  </si>
  <si>
    <t>中央企业专项管理</t>
  </si>
  <si>
    <t>其他国有资产监管支出</t>
  </si>
  <si>
    <t>支持中小企业发展和管理支出</t>
  </si>
  <si>
    <t>科技型中小企业技术创新基金</t>
  </si>
  <si>
    <t>中小企业发展专项</t>
  </si>
  <si>
    <t>其他支持中小企业发展和管理支出</t>
  </si>
  <si>
    <t>其他资源勘探信息等支出</t>
  </si>
  <si>
    <t>黄金事务</t>
  </si>
  <si>
    <t>建设项目贷款贴息</t>
  </si>
  <si>
    <t>技术改造支出</t>
  </si>
  <si>
    <t>中药材扶持资金支出</t>
  </si>
  <si>
    <t>重点产业振兴和技术改造项目贷款贴息</t>
  </si>
  <si>
    <t>商业服务业等支出</t>
  </si>
  <si>
    <t>商业流通事务</t>
  </si>
  <si>
    <t>食品流通安全补贴</t>
  </si>
  <si>
    <t>市场监测及信息管理</t>
  </si>
  <si>
    <t>民贸网点贷款贴息</t>
  </si>
  <si>
    <t>民贸民品贷款贴息</t>
  </si>
  <si>
    <t>其他商业流通事务支出</t>
  </si>
  <si>
    <t>旅游业管理与服务支出</t>
  </si>
  <si>
    <t>旅游宣传</t>
  </si>
  <si>
    <t>旅游行业业务管理</t>
  </si>
  <si>
    <t>其他旅游业管理与服务支出</t>
  </si>
  <si>
    <t>涉外发展服务支出</t>
  </si>
  <si>
    <t>外商投资环境建设补助资金</t>
  </si>
  <si>
    <t>其他涉外发展服务支出</t>
  </si>
  <si>
    <t>其他商业服务业等支出</t>
  </si>
  <si>
    <t>服务业基础设施建设</t>
  </si>
  <si>
    <t>金融支出</t>
  </si>
  <si>
    <t>金融部门行政支出</t>
  </si>
  <si>
    <t>安全防卫</t>
  </si>
  <si>
    <t>金融部门其他行政支出</t>
  </si>
  <si>
    <t>金融部门监管支出</t>
  </si>
  <si>
    <t>货币发行</t>
  </si>
  <si>
    <t>金融服务</t>
  </si>
  <si>
    <t>反假币</t>
  </si>
  <si>
    <t>重点金融机构监管</t>
  </si>
  <si>
    <t>金融稽查与案件处理</t>
  </si>
  <si>
    <t>金融行业电子化建设</t>
  </si>
  <si>
    <t>从业人员资格考试</t>
  </si>
  <si>
    <t>反洗钱</t>
  </si>
  <si>
    <t>金融部门其他监管支出</t>
  </si>
  <si>
    <t>金融发展支出</t>
  </si>
  <si>
    <t>政策性银行亏损补贴</t>
  </si>
  <si>
    <t>商业银行贷款贴息</t>
  </si>
  <si>
    <t>补充资本金</t>
  </si>
  <si>
    <t>风险基金补助</t>
  </si>
  <si>
    <t>其他金融发展支出</t>
  </si>
  <si>
    <t>金融调控支出</t>
  </si>
  <si>
    <t>中央银行亏损补贴</t>
  </si>
  <si>
    <t>其他金融调控支出</t>
  </si>
  <si>
    <t>其他金融支出</t>
  </si>
  <si>
    <t>援助其他地区支出</t>
  </si>
  <si>
    <t>教育</t>
  </si>
  <si>
    <t>文化体育与传媒</t>
  </si>
  <si>
    <t>医疗卫生</t>
  </si>
  <si>
    <t>节能环保</t>
  </si>
  <si>
    <t>交通运输</t>
  </si>
  <si>
    <t>住房保障</t>
  </si>
  <si>
    <t>国土海洋气象等支出</t>
  </si>
  <si>
    <t>国土资源事务</t>
  </si>
  <si>
    <t>国土资源规划及管理</t>
  </si>
  <si>
    <t>土地资源调查</t>
  </si>
  <si>
    <t>土地资源利用与保护</t>
  </si>
  <si>
    <t>国土资源社会公益服务</t>
  </si>
  <si>
    <t>国土资源行业业务管理</t>
  </si>
  <si>
    <t>国土资源调查</t>
  </si>
  <si>
    <t>国土整治</t>
  </si>
  <si>
    <t>地质灾害防治</t>
  </si>
  <si>
    <t>土地资源储备支出</t>
  </si>
  <si>
    <t>地质及矿产资源调查</t>
  </si>
  <si>
    <t>地质矿产资源利用与保护</t>
  </si>
  <si>
    <t>地质转产项目财政贴息</t>
  </si>
  <si>
    <t>国外风险勘查</t>
  </si>
  <si>
    <t>地质勘查基金（周转金）支出</t>
  </si>
  <si>
    <t>矿产资源专项收入安排的支出</t>
  </si>
  <si>
    <t>其他国土资源事务支出</t>
  </si>
  <si>
    <t>海洋管理事务</t>
  </si>
  <si>
    <t>海域使用管理</t>
  </si>
  <si>
    <t>海洋环境保护与监测</t>
  </si>
  <si>
    <t>海洋调查评价</t>
  </si>
  <si>
    <t>海洋权益维护</t>
  </si>
  <si>
    <t>海洋执法监察</t>
  </si>
  <si>
    <t>海洋防灾减灾</t>
  </si>
  <si>
    <t>海洋卫星</t>
  </si>
  <si>
    <t>极地考察</t>
  </si>
  <si>
    <t>海洋矿产资源勘探研究</t>
  </si>
  <si>
    <t>海港航标维护</t>
  </si>
  <si>
    <t>海域使用金支出</t>
  </si>
  <si>
    <t>海水淡化</t>
  </si>
  <si>
    <t>海洋工程排污费支出</t>
  </si>
  <si>
    <t>无居民海岛使用金支出</t>
  </si>
  <si>
    <t>其他海洋管理事务支出</t>
  </si>
  <si>
    <t>测绘事务</t>
  </si>
  <si>
    <t>基础测绘</t>
  </si>
  <si>
    <t>航空摄影</t>
  </si>
  <si>
    <t>测绘工程建设</t>
  </si>
  <si>
    <t>其他测绘事务支出</t>
  </si>
  <si>
    <t>地震事务</t>
  </si>
  <si>
    <t>地震监测</t>
  </si>
  <si>
    <t>地震预测预报</t>
  </si>
  <si>
    <t>地震灾害预防</t>
  </si>
  <si>
    <t>地震应急救援</t>
  </si>
  <si>
    <t>地震环境探察</t>
  </si>
  <si>
    <t>防震减灾信息管理</t>
  </si>
  <si>
    <t>防震减灾基础管理</t>
  </si>
  <si>
    <t>地震事业机构</t>
  </si>
  <si>
    <t>其他地震事务支出</t>
  </si>
  <si>
    <t>气象事务</t>
  </si>
  <si>
    <t>气象事业机构</t>
  </si>
  <si>
    <t>气象技术研究应用</t>
  </si>
  <si>
    <t>气象探测</t>
  </si>
  <si>
    <t>气象信息传输及管理</t>
  </si>
  <si>
    <t>气象预报预测</t>
  </si>
  <si>
    <t>气象服务</t>
  </si>
  <si>
    <t>气象装备保障维护</t>
  </si>
  <si>
    <t>气象基础设施建设与维修</t>
  </si>
  <si>
    <t>气象卫星</t>
  </si>
  <si>
    <t>气象法规与标准</t>
  </si>
  <si>
    <t>气象资金审计稽查</t>
  </si>
  <si>
    <t>其他气象事务支出</t>
  </si>
  <si>
    <t>其他国土海洋气象等支出</t>
  </si>
  <si>
    <t>住房保障支出</t>
  </si>
  <si>
    <t>保障性安居工程支出</t>
  </si>
  <si>
    <t>廉租住房</t>
  </si>
  <si>
    <t>沉陷区治理</t>
  </si>
  <si>
    <t>棚户区改造</t>
  </si>
  <si>
    <t>少数民族地区游牧民定居工程</t>
  </si>
  <si>
    <t>农村危房改造</t>
  </si>
  <si>
    <t>公共租赁住房</t>
  </si>
  <si>
    <t>保障性住房租金补贴</t>
  </si>
  <si>
    <t>其他保障性安居工程支出</t>
  </si>
  <si>
    <t>住房改革支出</t>
  </si>
  <si>
    <t>住房公积金</t>
  </si>
  <si>
    <t>提租补贴</t>
  </si>
  <si>
    <t>购房补贴</t>
  </si>
  <si>
    <t>城乡社区住宅</t>
  </si>
  <si>
    <t>公有住房建设和维修改造支出</t>
  </si>
  <si>
    <t>其他城乡社区住宅支出</t>
  </si>
  <si>
    <t>粮油物资储备支出</t>
  </si>
  <si>
    <t>粮油事务</t>
  </si>
  <si>
    <t>粮食财务与审计支出</t>
  </si>
  <si>
    <t>粮食信息统计</t>
  </si>
  <si>
    <t>粮食专项业务活动</t>
  </si>
  <si>
    <t>国家粮油差价补贴</t>
  </si>
  <si>
    <t>粮食财务挂账利息补贴</t>
  </si>
  <si>
    <t>粮食财务挂账消化款</t>
  </si>
  <si>
    <t>处理陈化粮补贴</t>
  </si>
  <si>
    <t>粮食风险基金</t>
  </si>
  <si>
    <t>粮油市场调控专项资金</t>
  </si>
  <si>
    <t>其他粮油事务支出</t>
  </si>
  <si>
    <t>物资事务</t>
  </si>
  <si>
    <t>铁路专用线</t>
  </si>
  <si>
    <t>护库武警和民兵支出</t>
  </si>
  <si>
    <t>物资保管与保养</t>
  </si>
  <si>
    <t>专项贷款利息</t>
  </si>
  <si>
    <t>物资转移</t>
  </si>
  <si>
    <t>物资轮换</t>
  </si>
  <si>
    <t>仓库建设</t>
  </si>
  <si>
    <t>仓库安防</t>
  </si>
  <si>
    <t>其他物资事务支出</t>
  </si>
  <si>
    <t>能源储备</t>
  </si>
  <si>
    <t>石油储备支出</t>
  </si>
  <si>
    <t>国家留成油串换石油储备支出</t>
  </si>
  <si>
    <t>天然铀能源储备</t>
  </si>
  <si>
    <t>煤炭储备</t>
  </si>
  <si>
    <t>其他能源储备</t>
  </si>
  <si>
    <t>粮油储备</t>
  </si>
  <si>
    <t>储备粮油补贴支出</t>
  </si>
  <si>
    <t>储备粮油差价补贴</t>
  </si>
  <si>
    <t>储备粮（油）库建设</t>
  </si>
  <si>
    <t>最低收购价政策支出</t>
  </si>
  <si>
    <t>其他粮油储备支出</t>
  </si>
  <si>
    <t>重要商品储备</t>
  </si>
  <si>
    <t>棉花储备</t>
  </si>
  <si>
    <t>食糖储备</t>
  </si>
  <si>
    <t>肉类储备</t>
  </si>
  <si>
    <t>化肥储备</t>
  </si>
  <si>
    <t>农药储备</t>
  </si>
  <si>
    <t>边销茶储备</t>
  </si>
  <si>
    <t>羊毛储备</t>
  </si>
  <si>
    <t>医药储备</t>
  </si>
  <si>
    <t>食盐储备</t>
  </si>
  <si>
    <t>战略物资储备</t>
  </si>
  <si>
    <t>其他重要商品储备支出</t>
  </si>
  <si>
    <t>预备费</t>
  </si>
  <si>
    <t>国债还本付息支出</t>
  </si>
  <si>
    <t>国内债务还本</t>
  </si>
  <si>
    <t>向外国政府借款还本</t>
  </si>
  <si>
    <t>向国际组织借款还本</t>
  </si>
  <si>
    <t>中央其他国外借款还本</t>
  </si>
  <si>
    <t>地方向国外借款还本</t>
  </si>
  <si>
    <t>地方向外国政府借款还本</t>
  </si>
  <si>
    <t>地方向国际金融组织借款还本</t>
  </si>
  <si>
    <t>国内债务付息</t>
  </si>
  <si>
    <t>国外债务付息</t>
  </si>
  <si>
    <t>中央向外国政府借款付息</t>
  </si>
  <si>
    <t>中央向国际金融组织借款付息</t>
  </si>
  <si>
    <t>地方向外国政府借款付息</t>
  </si>
  <si>
    <t>地方向国际金融组织借款付息</t>
  </si>
  <si>
    <t>中央境外发行主权债券付息</t>
  </si>
  <si>
    <t>中央其他国外借款付息</t>
  </si>
  <si>
    <t>国内外债务发行</t>
  </si>
  <si>
    <t>国内债务发行费用</t>
  </si>
  <si>
    <t>国外债务发行费用</t>
  </si>
  <si>
    <t>补充还贷准备金</t>
  </si>
  <si>
    <t>地方政府债券还本</t>
  </si>
  <si>
    <t>地方政府债券付息</t>
  </si>
  <si>
    <t>中央境外发行主权债券还本</t>
  </si>
  <si>
    <t>年初预留</t>
  </si>
  <si>
    <t>明细表二</t>
  </si>
  <si>
    <t>2015年区本级一般公共预算支出表（草案）</t>
  </si>
  <si>
    <t>2014年                年初预算</t>
  </si>
  <si>
    <t>2015年                年初预算</t>
  </si>
  <si>
    <t>应对气候变化管理事务</t>
  </si>
  <si>
    <t>国际交流活动</t>
  </si>
  <si>
    <t>海警</t>
  </si>
  <si>
    <t>优抚事业单位</t>
  </si>
  <si>
    <t>最低生活保障</t>
  </si>
  <si>
    <t>城市最低生活保障金支出</t>
  </si>
  <si>
    <t>临时救助</t>
  </si>
  <si>
    <t>临时救助支出</t>
  </si>
  <si>
    <t>流浪乞讨人员救助支出</t>
  </si>
  <si>
    <t>特困人员供养</t>
  </si>
  <si>
    <t>城市特困人员供养支出</t>
  </si>
  <si>
    <t>农村五保供养支出</t>
  </si>
  <si>
    <t>其他生活救助</t>
  </si>
  <si>
    <t>医疗卫生与计划生育管理事务</t>
  </si>
  <si>
    <t>其他医疗卫生与计划生育管理事务支出</t>
  </si>
  <si>
    <t>计划生育事务</t>
  </si>
  <si>
    <t>计划生育机构</t>
  </si>
  <si>
    <t>计划生育服务</t>
  </si>
  <si>
    <t>其他计划生育事务支出</t>
  </si>
  <si>
    <t>其他医疗卫生与计划生育支出</t>
  </si>
  <si>
    <t>循环经济</t>
  </si>
  <si>
    <t>江河湖库流域治理与保护</t>
  </si>
  <si>
    <t>水源地建设与保护</t>
  </si>
  <si>
    <t>河流治理与保护</t>
  </si>
  <si>
    <t>湖库生态环境保护</t>
  </si>
  <si>
    <t>地下水修复与保护</t>
  </si>
  <si>
    <t>其他江河湖库流域治理与保护</t>
  </si>
  <si>
    <t>科技转化与推广服务</t>
  </si>
  <si>
    <t>防灾救灾</t>
  </si>
  <si>
    <t>农业资源保护修复与利用</t>
  </si>
  <si>
    <t>其他金融支农支持</t>
  </si>
  <si>
    <t>目标价格补贴</t>
  </si>
  <si>
    <t>棉花目标价格补贴</t>
  </si>
  <si>
    <t>大豆目标价格补贴</t>
  </si>
  <si>
    <t>其他目标价格补贴</t>
  </si>
  <si>
    <t>工业和信息产业监管支出</t>
  </si>
  <si>
    <t>民贸企业补贴</t>
  </si>
  <si>
    <t>地震减灾信息管理</t>
  </si>
  <si>
    <t>地震减灾基础管理</t>
  </si>
  <si>
    <t>储备粮油补贴</t>
  </si>
  <si>
    <t>明细表三</t>
  </si>
  <si>
    <t>（按基本支出和项目支出分）</t>
  </si>
  <si>
    <t>2015年年初预算</t>
  </si>
  <si>
    <t>小计</t>
  </si>
  <si>
    <t>基本支出</t>
  </si>
  <si>
    <t>项目支出</t>
  </si>
  <si>
    <t>外交</t>
  </si>
  <si>
    <t>国防</t>
  </si>
  <si>
    <t>公共安全</t>
  </si>
  <si>
    <t>科学技术</t>
  </si>
  <si>
    <t>社会保障和就业</t>
  </si>
  <si>
    <t>医疗卫生与计划生育</t>
  </si>
  <si>
    <t>城乡社区</t>
  </si>
  <si>
    <t>农林水</t>
  </si>
  <si>
    <t>资源勘探信息等</t>
  </si>
  <si>
    <t>商业服务业等</t>
  </si>
  <si>
    <t>金融</t>
  </si>
  <si>
    <t>援助其他地区</t>
  </si>
  <si>
    <t>国土海洋气象等</t>
  </si>
  <si>
    <t>粮油物资储备</t>
  </si>
  <si>
    <t>国债还本付息</t>
  </si>
  <si>
    <t>明细表四</t>
  </si>
  <si>
    <t>2015年区本级一般公共预算基本支出表（草案）</t>
  </si>
  <si>
    <t>（基本支出按经济科目到款）</t>
  </si>
  <si>
    <t>区本级基本支出合计</t>
  </si>
  <si>
    <t>工资福利支出</t>
  </si>
  <si>
    <t>基本工资</t>
  </si>
  <si>
    <t>津贴补贴</t>
  </si>
  <si>
    <t>奖金</t>
  </si>
  <si>
    <t>社会保障缴费</t>
  </si>
  <si>
    <t>伙食费</t>
  </si>
  <si>
    <t>伙食补助费</t>
  </si>
  <si>
    <t>绩效工资</t>
  </si>
  <si>
    <t>其他工资福利支出</t>
  </si>
  <si>
    <t>商品和服务支出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</si>
  <si>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</si>
  <si>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</si>
  <si>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</si>
  <si>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</si>
  <si>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</si>
  <si>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</si>
  <si>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</si>
  <si>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</si>
  <si>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</si>
  <si>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</si>
  <si>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</si>
  <si>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</si>
  <si>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</si>
  <si>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</si>
  <si>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</si>
  <si>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</si>
  <si>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</si>
  <si>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装备购置费</t>
  </si>
  <si>
    <t>工程建设费</t>
  </si>
  <si>
    <t>作战费</t>
  </si>
  <si>
    <t>军用燃料费</t>
  </si>
  <si>
    <t>军队其他运行维护费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</si>
  <si>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</si>
  <si>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</si>
  <si>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</si>
  <si>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</si>
  <si>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</si>
  <si>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</si>
  <si>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</si>
  <si>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</si>
  <si>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</si>
  <si>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</si>
  <si>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对个人和家庭的补助</t>
  </si>
  <si>
    <t>离休费</t>
  </si>
  <si>
    <t>退休费</t>
  </si>
  <si>
    <t>退职（役）费</t>
  </si>
  <si>
    <t>抚恤金</t>
  </si>
  <si>
    <t>生活救助</t>
  </si>
  <si>
    <t>救济费</t>
  </si>
  <si>
    <t>医疗费</t>
  </si>
  <si>
    <t>助学金</t>
  </si>
  <si>
    <t>奖励金</t>
  </si>
  <si>
    <t>生产补贴</t>
  </si>
  <si>
    <t>其他对个人和家庭的补助支出</t>
  </si>
  <si>
    <t>对企事业单位的补贴</t>
  </si>
  <si>
    <t>企业政策性补贴</t>
  </si>
  <si>
    <t>事业单位补贴</t>
  </si>
  <si>
    <t>财政贴息</t>
  </si>
  <si>
    <t>其他对企事业单位的补贴</t>
  </si>
  <si>
    <t>转移性支出</t>
  </si>
  <si>
    <t>不同级政府间转移性支出</t>
  </si>
  <si>
    <t>同级政府间转移性支出</t>
  </si>
  <si>
    <t>债务利息支出</t>
  </si>
  <si>
    <t>基本建设支出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</si>
  <si>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</si>
  <si>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</si>
  <si>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</si>
  <si>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</si>
  <si>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</si>
  <si>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</si>
  <si>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</si>
  <si>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</si>
  <si>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</si>
  <si>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</si>
  <si>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其他资本性支出</t>
  </si>
  <si>
    <t>土地补偿</t>
  </si>
  <si>
    <t>安置补助</t>
  </si>
  <si>
    <t>地上附着物和青苗补偿</t>
  </si>
  <si>
    <t>拆迁补偿</t>
  </si>
  <si>
    <t>产权参股</t>
  </si>
  <si>
    <t>预留</t>
  </si>
  <si>
    <t>赠与</t>
  </si>
  <si>
    <t>贷款转贷</t>
  </si>
  <si>
    <t>附件15</t>
  </si>
  <si>
    <t>重庆市綦江区2023年区本级国有资本经营预算收支执行表</t>
  </si>
  <si>
    <t>制表：綦江区财政局</t>
  </si>
  <si>
    <t>预算收入</t>
  </si>
  <si>
    <t>预算支出</t>
  </si>
  <si>
    <t>项目</t>
  </si>
  <si>
    <t>2023年执行数</t>
  </si>
  <si>
    <t>比上年±%</t>
  </si>
  <si>
    <t>1030601 利润收入</t>
  </si>
  <si>
    <t>208 社会保障和就业</t>
  </si>
  <si>
    <t>1030602 股利、股息收入</t>
  </si>
  <si>
    <t>22301 解决历史遗留问题及改革成本</t>
  </si>
  <si>
    <t>1030603 产权转让收入</t>
  </si>
  <si>
    <t>22302 国有企业资本金注入</t>
  </si>
  <si>
    <t>1030604 清算收入</t>
  </si>
  <si>
    <t>22303 国有企业政策性补贴</t>
  </si>
  <si>
    <t>1030698 其他国有资本经营预算收入</t>
  </si>
  <si>
    <t>22304 金融国有资本经营预算支出</t>
  </si>
  <si>
    <r>
      <rPr>
        <sz val="10"/>
        <rFont val="宋体"/>
        <charset val="134"/>
      </rPr>
      <t>22</t>
    </r>
    <r>
      <rPr>
        <sz val="10"/>
        <rFont val="宋体"/>
        <charset val="134"/>
      </rPr>
      <t>3</t>
    </r>
    <r>
      <rPr>
        <sz val="10"/>
        <rFont val="宋体"/>
        <charset val="134"/>
      </rPr>
      <t>99 其他国有资本经营预算支出</t>
    </r>
  </si>
  <si>
    <t>收 入 合 计</t>
  </si>
  <si>
    <t>支 出 合 计</t>
  </si>
  <si>
    <t>0</t>
  </si>
  <si>
    <t>一、上级补助收入</t>
  </si>
  <si>
    <t>一、调出资金</t>
  </si>
  <si>
    <t>二、上年结转结余</t>
  </si>
  <si>
    <t>二、当年结转结余</t>
  </si>
  <si>
    <t>收 入 总 计</t>
  </si>
  <si>
    <t>支 出 总 计</t>
  </si>
  <si>
    <t>说明：全区国有资本经营预算收支皆为区本级收支。</t>
  </si>
  <si>
    <t>綦江区一般公共预算2021年财力预算草案表（表十一）</t>
  </si>
  <si>
    <t>预算科目</t>
  </si>
  <si>
    <t>2018年决算数</t>
  </si>
  <si>
    <t>2019年决算数</t>
  </si>
  <si>
    <t>2020年调整预算数</t>
  </si>
  <si>
    <t>2020年执行数</t>
  </si>
  <si>
    <t>2021年预算草案</t>
  </si>
  <si>
    <t>备注</t>
  </si>
  <si>
    <t>金额</t>
  </si>
  <si>
    <t>比上年±额</t>
  </si>
  <si>
    <t>一、一般公共预算总财力（分性质）</t>
  </si>
  <si>
    <t>（一）一般公共预算收入</t>
  </si>
  <si>
    <t xml:space="preserve">（二）上级补助收入                         </t>
  </si>
  <si>
    <t>　1、返还性收入</t>
  </si>
  <si>
    <t>定额返还，其中增值税“五五分享”基数返还，如未完成2014年辖区增值税、营业税、营改增三税基数，则按短收数上解10%</t>
  </si>
  <si>
    <t xml:space="preserve"> （1）消费税和增值税税收返还</t>
  </si>
  <si>
    <t xml:space="preserve"> （2）所得税基数返还</t>
  </si>
  <si>
    <t xml:space="preserve"> （3）增值税“五五分享”税收返还</t>
  </si>
  <si>
    <t>　2、一般性转移支付收入</t>
  </si>
  <si>
    <t xml:space="preserve"> （1）均衡性转移支付收入</t>
  </si>
  <si>
    <t xml:space="preserve"> （2）县级基本财力保障机制</t>
  </si>
  <si>
    <t xml:space="preserve"> （3）结算补助收入</t>
  </si>
  <si>
    <t xml:space="preserve"> （4）基层公检法司转移支付收入</t>
  </si>
  <si>
    <t>转列共同事权—公共安全</t>
  </si>
  <si>
    <t xml:space="preserve"> （5）城乡义务教育等转移支付收入</t>
  </si>
  <si>
    <t>转列共同事权—教育</t>
  </si>
  <si>
    <t xml:space="preserve"> （6）资源枯竭型城市转移支付收入</t>
  </si>
  <si>
    <t>定额补助</t>
  </si>
  <si>
    <t xml:space="preserve"> （7）城乡居民医疗保险转移支付收入</t>
  </si>
  <si>
    <t>转列共同事权—卫生健康</t>
  </si>
  <si>
    <t xml:space="preserve"> （8）农村综合改革等转移支付收入</t>
  </si>
  <si>
    <t>转列共同事权—农林水</t>
  </si>
  <si>
    <t xml:space="preserve"> （9）产粮（油）大县转移资金收入</t>
  </si>
  <si>
    <t xml:space="preserve"> （10）固定数额补助收入</t>
  </si>
  <si>
    <t xml:space="preserve"> （11）贫困地区转移支付收入</t>
  </si>
  <si>
    <t xml:space="preserve"> （12）共同事权转移支付收入</t>
  </si>
  <si>
    <t xml:space="preserve">      教育共同事权</t>
  </si>
  <si>
    <t xml:space="preserve">      文化旅游共同事权</t>
  </si>
  <si>
    <t xml:space="preserve">      社保就业共同事权</t>
  </si>
  <si>
    <t xml:space="preserve">      卫生健康共同事权</t>
  </si>
  <si>
    <t xml:space="preserve">      节能环保共同事权</t>
  </si>
  <si>
    <t>转列专款</t>
  </si>
  <si>
    <t xml:space="preserve">      农林水共同事权</t>
  </si>
  <si>
    <t xml:space="preserve">      住房保障共同事权</t>
  </si>
  <si>
    <t xml:space="preserve">      公共安全共同事权</t>
  </si>
  <si>
    <t xml:space="preserve">      其他共同事权</t>
  </si>
  <si>
    <t xml:space="preserve"> （13）其他一般性转移支付收入</t>
  </si>
  <si>
    <t>生态功能区、体制补助及其他补助</t>
  </si>
  <si>
    <t xml:space="preserve">  3、专项转移支付收入</t>
  </si>
  <si>
    <t>疫情及洪灾一次性补助约4500万退出，预计老旧小区及水利增量</t>
  </si>
  <si>
    <t xml:space="preserve">  4、中央特殊直达—特殊转移支付/特别国债转列</t>
  </si>
  <si>
    <t>一次性因素特殊</t>
  </si>
  <si>
    <t>(三)债券转贷收入</t>
  </si>
  <si>
    <t>(四)债务还本支出</t>
  </si>
  <si>
    <t>(五)上年结余</t>
  </si>
  <si>
    <t>(六)调入资金</t>
  </si>
  <si>
    <t xml:space="preserve">  1、政府性基金预算调入</t>
  </si>
  <si>
    <t xml:space="preserve">  2、国有资本经营预算调入</t>
  </si>
  <si>
    <t>(七)上解支出</t>
  </si>
  <si>
    <t xml:space="preserve">  1、 体制上解</t>
  </si>
  <si>
    <t xml:space="preserve">  2、 专项上解</t>
  </si>
  <si>
    <t>机关事业单位养老保险补差36000万，居民养老保险补差3500万，税务1024万，审计960万，法检7015万，规资3780万，监察委203，煤炭资源税2200万，可能生能源电价附加220万，其他杂项500万。</t>
  </si>
  <si>
    <t>（八）预算稳定调节基金</t>
  </si>
  <si>
    <t xml:space="preserve">  1、动用预算稳定调节基金（调出使用）</t>
  </si>
  <si>
    <t>动用预算稳定调节基金维持平衡预算</t>
  </si>
  <si>
    <t xml:space="preserve">  2、安排预算稳定调节基金（补充进入）</t>
  </si>
  <si>
    <t>二、一般公共预算总财力（分级别）</t>
  </si>
  <si>
    <t>债务率</t>
  </si>
  <si>
    <t>综合财力</t>
  </si>
  <si>
    <t>一般</t>
  </si>
  <si>
    <t>基金</t>
  </si>
  <si>
    <t>债务</t>
  </si>
  <si>
    <t>（一）区本级</t>
  </si>
  <si>
    <t>不新增</t>
  </si>
  <si>
    <t>（二）街镇级</t>
  </si>
  <si>
    <t>在上年调整预算基础上，减少一次性洪灾补助补助937，公路水毁500，水利200，危房鉴定81.5，防疫补贴1423，抗疫值守350，加上民生支出结构调整4700，减去环卫一体化2000万上解，加上村居调标800。加上上年通惠养老中心结转13200万元。</t>
  </si>
  <si>
    <t>新增7亿</t>
  </si>
  <si>
    <t>綦江区区本级一般公共预算2021年支出预算草案表（表十二）</t>
  </si>
  <si>
    <t>项目名称</t>
  </si>
  <si>
    <t>2019年决算</t>
  </si>
  <si>
    <t>2021年支出预算草案</t>
  </si>
  <si>
    <t>编入部门</t>
  </si>
  <si>
    <t>财政直编</t>
  </si>
  <si>
    <t>挂账
或调减</t>
  </si>
  <si>
    <t>区本级支出合计</t>
  </si>
  <si>
    <t>一、基本运转</t>
  </si>
  <si>
    <t>（一）工资及离退休费</t>
  </si>
  <si>
    <t xml:space="preserve">    1、基本工资</t>
  </si>
  <si>
    <t>减少的主要是上年调整预算预留的调岗调岗清算支出、增核一次性绩效等
预留警衔改革变动（2020年已改革，但预算编制时工资数据尚未更新）</t>
  </si>
  <si>
    <t xml:space="preserve">    2、津贴补贴</t>
  </si>
  <si>
    <t xml:space="preserve">    3、绩效工资</t>
  </si>
  <si>
    <t xml:space="preserve">    4、奖金</t>
  </si>
  <si>
    <t xml:space="preserve">    5、基本离退休费</t>
  </si>
  <si>
    <t xml:space="preserve">    6、未休年休假补助</t>
  </si>
  <si>
    <t>财政直编为预留不足</t>
  </si>
  <si>
    <t xml:space="preserve">    7、综合目标绩效考核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</si>
  <si>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8</t>
    </r>
    <r>
      <rPr>
        <sz val="11"/>
        <color indexed="8"/>
        <rFont val="宋体"/>
        <charset val="134"/>
      </rPr>
      <t>、行政日常考核及事业超额绩效</t>
    </r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</si>
  <si>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9</t>
    </r>
    <r>
      <rPr>
        <sz val="11"/>
        <color indexed="8"/>
        <rFont val="宋体"/>
        <charset val="134"/>
      </rPr>
      <t>、增人增资等年初预留</t>
    </r>
  </si>
  <si>
    <t>预留：中央调标增支8640（500*12）+医疗折半。地方补丁增支14400万元；执行中增人增资及中人、死亡5000万元。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</si>
  <si>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>10</t>
    </r>
    <r>
      <rPr>
        <sz val="11"/>
        <color indexed="8"/>
        <rFont val="宋体"/>
        <charset val="134"/>
      </rPr>
      <t>、其他工资性支出</t>
    </r>
  </si>
  <si>
    <t>减少的是做实职业年金个人部分</t>
  </si>
  <si>
    <t>（二）行政事业单位保险费</t>
  </si>
  <si>
    <t xml:space="preserve">    1、医疗保险</t>
  </si>
  <si>
    <r>
      <rPr>
        <sz val="12"/>
        <color indexed="8"/>
        <rFont val="宋体"/>
        <charset val="134"/>
      </rPr>
      <t>与上年调整预算比，减少的主要是调资调待、中央调资相应的附加支出。
财政预留5</t>
    </r>
    <r>
      <rPr>
        <sz val="12"/>
        <color indexed="8"/>
        <rFont val="宋体"/>
        <charset val="134"/>
      </rPr>
      <t>000万为职工医保缺口</t>
    </r>
  </si>
  <si>
    <t xml:space="preserve">    2、工伤保险</t>
  </si>
  <si>
    <t xml:space="preserve">    3、生育保险</t>
  </si>
  <si>
    <t xml:space="preserve">    4、养老保险</t>
  </si>
  <si>
    <t xml:space="preserve">    5、住房公积金</t>
  </si>
  <si>
    <t xml:space="preserve">    6、职业年金</t>
  </si>
  <si>
    <t>减少的主要是做实职业年金单位部分13047+利息3100万</t>
  </si>
  <si>
    <t>（三）托底民生</t>
  </si>
  <si>
    <t xml:space="preserve">    1、长赡和遗属生活补助</t>
  </si>
  <si>
    <t xml:space="preserve">    2、新农合、城乡医疗区级配套</t>
  </si>
  <si>
    <t>上年有特别国债置换</t>
  </si>
  <si>
    <t xml:space="preserve">    3、城镇职工医疗保险市级统筹</t>
  </si>
  <si>
    <t xml:space="preserve">    4、困难群众节日送温暖</t>
  </si>
  <si>
    <t>调标</t>
  </si>
  <si>
    <t xml:space="preserve">    5、退役士兵安置及义务兵优待金</t>
  </si>
  <si>
    <t xml:space="preserve">    6、就业再就业区级配套</t>
  </si>
  <si>
    <t>上年有专款置换</t>
  </si>
  <si>
    <t xml:space="preserve">    7、基本公共卫生服务</t>
  </si>
  <si>
    <t xml:space="preserve">    8、基本药物零差率补助</t>
  </si>
  <si>
    <t xml:space="preserve">    9、计划生育奖励扶助</t>
  </si>
  <si>
    <t xml:space="preserve">    10、助学金</t>
  </si>
  <si>
    <t>（四）日常公用经费</t>
  </si>
  <si>
    <t xml:space="preserve">    1、办公费</t>
  </si>
  <si>
    <t>原运转性项目结构调整</t>
  </si>
  <si>
    <t xml:space="preserve">    2、公务用车运行维护费</t>
  </si>
  <si>
    <t xml:space="preserve">    3、差旅费</t>
  </si>
  <si>
    <t xml:space="preserve">    4、会议费</t>
  </si>
  <si>
    <t xml:space="preserve">    5、培训费</t>
  </si>
  <si>
    <t xml:space="preserve">    6、福利费</t>
  </si>
  <si>
    <t xml:space="preserve">    7、工会经费</t>
  </si>
  <si>
    <t xml:space="preserve">    8、离退休干部特需</t>
  </si>
  <si>
    <t xml:space="preserve">    9、其他包干公用经费等</t>
  </si>
  <si>
    <t>教育生均增加约700万，其余是结构调整增加，预留残保金缴费</t>
  </si>
  <si>
    <t>二、部门项目支出</t>
  </si>
  <si>
    <t>（一）运转性项目</t>
  </si>
  <si>
    <t xml:space="preserve">    1、区本级财力安排</t>
  </si>
  <si>
    <t>较去年新增特批类非限额类临聘人员经费6443.5万元，其中：公安局3477万元，教委2540万元，融媒体231万元，电子政务中心184万元，公路局11.5万元。</t>
  </si>
  <si>
    <t xml:space="preserve">    2、上级专款及定向补助安排</t>
  </si>
  <si>
    <t>（二）常年性项目</t>
  </si>
  <si>
    <t>预留的3000万是企业职工养老保险。支出方面一般公共服务领域18068万元（街镇保安化巡逻队员1694万元，人才引育专项700万元）；教育领域8133万元（校园安保2252万元，普惠性幼儿园生均公用经费1286万元）；社会保障领域10750万元（优抚3810万元，在职伤残抚恤金及评残鉴定费500万元）；城乡社区15007万元（智慧城市环卫一体化2784万元，渗滤液处置2000万元，城乡生活垃圾处置2000万元，街镇污水处理费1500万元，城市品质提升1200万元。）</t>
  </si>
  <si>
    <t>（三）阶段性项目</t>
  </si>
  <si>
    <t>一般公共服务领域2415万元（投资项目评审专项经费360万元，人口普查300万元，2018-2020年限上商贸企业培育发展奖励资金300万元，农村电商示范镇村建设200万元，全区“十四五”规划200万元）；公共卫生领域4921万元（信息化3168万元，雪亮工程1560万元）；教育领域2790万元（智慧校园2000万元）；自然资源和海洋领域1855万元（綦江区完善农村土地房屋登记数据库项目1473万元）。</t>
  </si>
  <si>
    <t>转移支付387462，减可统筹132962，减街镇民生22000，减下沉街镇专款4000万</t>
  </si>
  <si>
    <t>（四）一次性项目</t>
  </si>
  <si>
    <t>一般公共服务领域1440万元（综治平台500万元，电子政务外网升级改造规范化建设500万元）；公共安全领域1200万元（执法办案中心建设项目1200万元）；交通运输领域1387万元（渝黔复线隆盛石河路还建项目800万元，渝黔复线配套资金587万元）；资源勘探工业信息等领域1010万元（产业发展资金1000万元）；自然资源海洋气象等领域1880万元（土地整治719万元，历史遗留和关闭矿山环境恢复治理及复垦596万元，农村集体建设用地复垦485万元）。</t>
  </si>
  <si>
    <t>（五）其他</t>
  </si>
  <si>
    <t xml:space="preserve">    1、税费征管业务经费</t>
  </si>
  <si>
    <t>税务体制改革保障1900
财政税费征管统筹500</t>
  </si>
  <si>
    <t xml:space="preserve">    2、争上奖励工作经费</t>
  </si>
  <si>
    <r>
      <rPr>
        <sz val="10"/>
        <color indexed="8"/>
        <rFont val="宋体"/>
        <charset val="134"/>
      </rPr>
      <t>激励争上，增加400万
人代会后预下达50%</t>
    </r>
  </si>
  <si>
    <t xml:space="preserve">    3、基层党组织活动、工作经费</t>
  </si>
  <si>
    <r>
      <rPr>
        <sz val="10"/>
        <color indexed="8"/>
        <rFont val="宋体"/>
        <charset val="134"/>
      </rPr>
      <t>预留1%的部分</t>
    </r>
  </si>
  <si>
    <r>
      <rPr>
        <sz val="11"/>
        <color indexed="8"/>
        <rFont val="宋体"/>
        <charset val="134"/>
      </rPr>
      <t xml:space="preserve">    4、定向重点扶持</t>
    </r>
  </si>
  <si>
    <t>工业1000，文旅50，商务300，建筑100万，人大提案办理专项500</t>
  </si>
  <si>
    <t xml:space="preserve">    5、乡村振兴及脱贫攻坚巩固</t>
  </si>
  <si>
    <r>
      <rPr>
        <sz val="10"/>
        <color indexed="8"/>
        <rFont val="宋体"/>
        <charset val="134"/>
      </rPr>
      <t>总体预留2000万元</t>
    </r>
  </si>
  <si>
    <r>
      <rPr>
        <sz val="11"/>
        <color indexed="8"/>
        <rFont val="宋体"/>
        <charset val="134"/>
      </rPr>
      <t xml:space="preserve">    6、换届及建党</t>
    </r>
    <r>
      <rPr>
        <sz val="11"/>
        <color indexed="8"/>
        <rFont val="宋体"/>
        <charset val="134"/>
      </rPr>
      <t>100周年</t>
    </r>
    <r>
      <rPr>
        <sz val="11"/>
        <color indexed="8"/>
        <rFont val="宋体"/>
        <charset val="134"/>
      </rPr>
      <t>经费</t>
    </r>
  </si>
  <si>
    <t>人大、政协、村居、群团、党派</t>
  </si>
  <si>
    <t xml:space="preserve">    7、特殊遗留问题处置</t>
  </si>
  <si>
    <t>淘汰落后产能500，发改委</t>
  </si>
  <si>
    <t>三、园城管委会体制结算</t>
  </si>
  <si>
    <t>（一）税收结算</t>
  </si>
  <si>
    <t>恒诺赛鑫土地增值税</t>
  </si>
  <si>
    <t>（二）非税结算</t>
  </si>
  <si>
    <t>国资收益9000；市民中心产权变更20000；公租房12042</t>
  </si>
  <si>
    <t>（三）政府性基金预算调入</t>
  </si>
  <si>
    <t>随财力调入的体制结算支出</t>
  </si>
  <si>
    <t>（四）其他特殊结算</t>
  </si>
  <si>
    <t>注资支出</t>
  </si>
  <si>
    <t>四、政府性基金转列公共支出</t>
  </si>
  <si>
    <t>五、新增债券使用</t>
  </si>
  <si>
    <t>六、偿债支出</t>
  </si>
  <si>
    <t>（一）一般债券付息等</t>
  </si>
  <si>
    <t>预计债券增量7亿元，利率3.5%</t>
  </si>
  <si>
    <t>（二）其他偿债</t>
  </si>
  <si>
    <t>七、执行中置换或级次变更</t>
  </si>
  <si>
    <t>2021年低保等支出回归街镇财力</t>
  </si>
  <si>
    <t>八、特殊转移支付</t>
  </si>
  <si>
    <t xml:space="preserve">           1.抗洪救灾</t>
  </si>
  <si>
    <t xml:space="preserve">           2.应急体系</t>
  </si>
  <si>
    <t xml:space="preserve">           3.底线民生</t>
  </si>
  <si>
    <t xml:space="preserve">           4.企业扶持</t>
  </si>
  <si>
    <t>九、总预备费</t>
  </si>
  <si>
    <t>按最低限1%预算</t>
  </si>
  <si>
    <t>十、预算结余（缺口）</t>
  </si>
  <si>
    <t>此数据为向人大报告的平衡预算数据，实际上全区2021年有挂账赤字182481万元，其中国有公司体制结算挂账144884万元，采用增大上年赤字方式补充的预算稳定调节基金37597万元。</t>
  </si>
  <si>
    <t>十一、弥补措施</t>
  </si>
  <si>
    <t xml:space="preserve">    （一）公司税费结算挂账</t>
  </si>
  <si>
    <t xml:space="preserve">    （二）政府性基金预算调入挂账</t>
  </si>
  <si>
    <t xml:space="preserve">    （三）预拨或挂账不列支支出</t>
  </si>
  <si>
    <t xml:space="preserve">    （四）年终考核挂账</t>
  </si>
  <si>
    <t xml:space="preserve">    （五）用收回的存量消化当年支出</t>
  </si>
  <si>
    <t xml:space="preserve">    （六）其他</t>
  </si>
  <si>
    <r>
      <rPr>
        <sz val="11"/>
        <color indexed="8"/>
        <rFont val="宋体"/>
        <charset val="134"/>
      </rPr>
      <t xml:space="preserve">   1.动用预算稳定调节基金</t>
    </r>
  </si>
  <si>
    <r>
      <rPr>
        <sz val="11"/>
        <color indexed="8"/>
        <rFont val="宋体"/>
        <charset val="134"/>
      </rPr>
      <t xml:space="preserve">   2.加大财力性补助力度</t>
    </r>
  </si>
  <si>
    <t>挂账内容详见2019年调整预算表及其公式</t>
  </si>
  <si>
    <t>綦江区政府性基金预算2021年收支预算草案表（表十三）</t>
  </si>
  <si>
    <r>
      <rPr>
        <sz val="11"/>
        <rFont val="宋体"/>
        <charset val="134"/>
      </rPr>
      <t>收入及财力</t>
    </r>
  </si>
  <si>
    <r>
      <rPr>
        <sz val="11"/>
        <rFont val="宋体"/>
        <charset val="134"/>
      </rPr>
      <t>支出</t>
    </r>
  </si>
  <si>
    <r>
      <rPr>
        <sz val="11"/>
        <rFont val="宋体"/>
        <charset val="134"/>
      </rPr>
      <t>项目名称</t>
    </r>
  </si>
  <si>
    <r>
      <rPr>
        <sz val="11"/>
        <rFont val="Arial"/>
        <charset val="0"/>
      </rPr>
      <t>2018</t>
    </r>
    <r>
      <rPr>
        <sz val="11"/>
        <rFont val="宋体"/>
        <charset val="134"/>
      </rPr>
      <t>年决算数</t>
    </r>
  </si>
  <si>
    <r>
      <rPr>
        <sz val="11"/>
        <rFont val="Arial"/>
        <charset val="0"/>
      </rPr>
      <t>2019</t>
    </r>
    <r>
      <rPr>
        <sz val="11"/>
        <rFont val="宋体"/>
        <charset val="134"/>
      </rPr>
      <t>年决算数</t>
    </r>
  </si>
  <si>
    <r>
      <rPr>
        <sz val="11"/>
        <rFont val="Arial"/>
        <charset val="0"/>
      </rPr>
      <t>2020</t>
    </r>
    <r>
      <rPr>
        <sz val="11"/>
        <rFont val="宋体"/>
        <charset val="134"/>
      </rPr>
      <t>年预算调整数</t>
    </r>
  </si>
  <si>
    <r>
      <rPr>
        <sz val="11"/>
        <rFont val="Arial"/>
        <charset val="0"/>
      </rPr>
      <t>2020</t>
    </r>
    <r>
      <rPr>
        <sz val="11"/>
        <rFont val="宋体"/>
        <charset val="134"/>
      </rPr>
      <t>年执行数</t>
    </r>
  </si>
  <si>
    <r>
      <rPr>
        <sz val="11"/>
        <rFont val="Arial"/>
        <charset val="0"/>
      </rPr>
      <t>2021</t>
    </r>
    <r>
      <rPr>
        <sz val="11"/>
        <rFont val="宋体"/>
        <charset val="134"/>
      </rPr>
      <t>年预算草案</t>
    </r>
  </si>
  <si>
    <r>
      <rPr>
        <sz val="11"/>
        <rFont val="Arial"/>
        <charset val="0"/>
      </rPr>
      <t>2020</t>
    </r>
    <r>
      <rPr>
        <sz val="11"/>
        <rFont val="宋体"/>
        <charset val="134"/>
      </rPr>
      <t>年预算调整草案</t>
    </r>
  </si>
  <si>
    <r>
      <rPr>
        <sz val="11"/>
        <color indexed="8"/>
        <rFont val="方正黑体_GBK"/>
        <charset val="134"/>
      </rPr>
      <t>一、政府性基金预算收入</t>
    </r>
  </si>
  <si>
    <r>
      <rPr>
        <sz val="11"/>
        <color indexed="8"/>
        <rFont val="方正黑体_GBK"/>
        <charset val="134"/>
      </rPr>
      <t>支出合计</t>
    </r>
  </si>
  <si>
    <r>
      <rPr>
        <sz val="11"/>
        <color indexed="8"/>
        <rFont val="方正楷体_GBK"/>
        <charset val="134"/>
      </rPr>
      <t>（一）土地出让收入</t>
    </r>
  </si>
  <si>
    <r>
      <rPr>
        <sz val="11"/>
        <color indexed="8"/>
        <rFont val="方正黑体_GBK"/>
        <charset val="134"/>
      </rPr>
      <t>一、街镇级体制结算</t>
    </r>
  </si>
  <si>
    <t xml:space="preserve">       其中划拨用地</t>
  </si>
  <si>
    <r>
      <rPr>
        <sz val="11"/>
        <color indexed="8"/>
        <rFont val="方正黑体_GBK"/>
        <charset val="134"/>
      </rPr>
      <t>二、区本级预算支出</t>
    </r>
  </si>
  <si>
    <t xml:space="preserve">   渝南系</t>
  </si>
  <si>
    <t>（一）本级以收定支项目支出</t>
  </si>
  <si>
    <r>
      <rPr>
        <sz val="11"/>
        <color indexed="8"/>
        <rFont val="Arial"/>
        <charset val="0"/>
      </rPr>
      <t xml:space="preserve">     1.</t>
    </r>
    <r>
      <rPr>
        <sz val="11"/>
        <color indexed="8"/>
        <rFont val="宋体"/>
        <charset val="134"/>
      </rPr>
      <t>公交补贴、亏损补贴等</t>
    </r>
  </si>
  <si>
    <t xml:space="preserve">   城投系</t>
  </si>
  <si>
    <r>
      <rPr>
        <sz val="11"/>
        <color indexed="8"/>
        <rFont val="Arial"/>
        <charset val="0"/>
      </rPr>
      <t xml:space="preserve">     2.</t>
    </r>
    <r>
      <rPr>
        <sz val="11"/>
        <color indexed="8"/>
        <rFont val="宋体"/>
        <charset val="134"/>
      </rPr>
      <t>其他项目支出</t>
    </r>
  </si>
  <si>
    <r>
      <rPr>
        <sz val="11"/>
        <color indexed="8"/>
        <rFont val="Arial"/>
        <charset val="0"/>
      </rPr>
      <t xml:space="preserve">     3.</t>
    </r>
    <r>
      <rPr>
        <sz val="11"/>
        <color indexed="8"/>
        <rFont val="宋体"/>
        <charset val="134"/>
      </rPr>
      <t>消化挂账</t>
    </r>
  </si>
  <si>
    <t xml:space="preserve">   旅投系</t>
  </si>
  <si>
    <t>（二）对园城管委会体制结算</t>
  </si>
  <si>
    <r>
      <rPr>
        <sz val="11"/>
        <color indexed="8"/>
        <rFont val="Arial"/>
        <charset val="0"/>
      </rPr>
      <t xml:space="preserve">     1.</t>
    </r>
    <r>
      <rPr>
        <sz val="11"/>
        <color indexed="8"/>
        <rFont val="宋体"/>
        <charset val="134"/>
      </rPr>
      <t>工业园区管委会出让金</t>
    </r>
  </si>
  <si>
    <r>
      <rPr>
        <sz val="11"/>
        <color indexed="8"/>
        <rFont val="Arial"/>
        <charset val="0"/>
      </rPr>
      <t xml:space="preserve">     </t>
    </r>
    <r>
      <rPr>
        <sz val="11"/>
        <color indexed="8"/>
        <rFont val="宋体"/>
        <charset val="134"/>
      </rPr>
      <t>街镇级</t>
    </r>
  </si>
  <si>
    <r>
      <rPr>
        <sz val="11"/>
        <color indexed="8"/>
        <rFont val="Arial"/>
        <charset val="0"/>
      </rPr>
      <t xml:space="preserve">     2.</t>
    </r>
    <r>
      <rPr>
        <sz val="11"/>
        <color indexed="8"/>
        <rFont val="宋体"/>
        <charset val="134"/>
      </rPr>
      <t>东部新城管委会出让金</t>
    </r>
  </si>
  <si>
    <r>
      <rPr>
        <sz val="11"/>
        <color indexed="8"/>
        <rFont val="Arial"/>
        <charset val="0"/>
      </rPr>
      <t xml:space="preserve">     3.</t>
    </r>
    <r>
      <rPr>
        <sz val="11"/>
        <color indexed="8"/>
        <rFont val="宋体"/>
        <charset val="134"/>
      </rPr>
      <t>旅游开发管委会出让金</t>
    </r>
  </si>
  <si>
    <r>
      <rPr>
        <sz val="11"/>
        <color indexed="8"/>
        <rFont val="Arial"/>
        <charset val="0"/>
      </rPr>
      <t xml:space="preserve">     </t>
    </r>
    <r>
      <rPr>
        <sz val="11"/>
        <color indexed="8"/>
        <rFont val="宋体"/>
        <charset val="134"/>
      </rPr>
      <t>其他</t>
    </r>
  </si>
  <si>
    <r>
      <rPr>
        <sz val="11"/>
        <color indexed="8"/>
        <rFont val="Arial"/>
        <charset val="0"/>
      </rPr>
      <t xml:space="preserve">     4.</t>
    </r>
    <r>
      <rPr>
        <sz val="11"/>
        <color indexed="8"/>
        <rFont val="宋体"/>
        <charset val="134"/>
      </rPr>
      <t>国有公司配套费（总）</t>
    </r>
  </si>
  <si>
    <r>
      <rPr>
        <sz val="11"/>
        <color indexed="8"/>
        <rFont val="Arial"/>
        <charset val="0"/>
      </rPr>
      <t xml:space="preserve">     5.</t>
    </r>
    <r>
      <rPr>
        <sz val="11"/>
        <color indexed="8"/>
        <rFont val="宋体"/>
        <charset val="134"/>
      </rPr>
      <t>其他特殊结算</t>
    </r>
  </si>
  <si>
    <t>需安排预算的学校划拨地</t>
  </si>
  <si>
    <r>
      <rPr>
        <sz val="11"/>
        <color indexed="8"/>
        <rFont val="方正楷体_GBK"/>
        <charset val="134"/>
      </rPr>
      <t>（三）污水处理费收入</t>
    </r>
  </si>
  <si>
    <t>随财力调入一般公共预算</t>
  </si>
  <si>
    <r>
      <rPr>
        <sz val="11"/>
        <color indexed="8"/>
        <rFont val="方正楷体_GBK"/>
        <charset val="134"/>
      </rPr>
      <t>（四）城市建设配套费</t>
    </r>
  </si>
  <si>
    <t>（三）上级专款定向支出</t>
  </si>
  <si>
    <t xml:space="preserve">   园城范围内配套费</t>
  </si>
  <si>
    <r>
      <rPr>
        <sz val="11"/>
        <color indexed="8"/>
        <rFont val="Arial"/>
        <charset val="0"/>
      </rPr>
      <t xml:space="preserve">      1.</t>
    </r>
    <r>
      <rPr>
        <sz val="11"/>
        <color indexed="8"/>
        <rFont val="宋体"/>
        <charset val="134"/>
      </rPr>
      <t>文化体育传媒</t>
    </r>
  </si>
  <si>
    <r>
      <rPr>
        <sz val="11"/>
        <color indexed="8"/>
        <rFont val="Arial"/>
        <charset val="0"/>
      </rPr>
      <t xml:space="preserve">      2.</t>
    </r>
    <r>
      <rPr>
        <sz val="11"/>
        <color indexed="8"/>
        <rFont val="宋体"/>
        <charset val="134"/>
      </rPr>
      <t>社保就业</t>
    </r>
  </si>
  <si>
    <r>
      <rPr>
        <sz val="11"/>
        <color indexed="8"/>
        <rFont val="Arial"/>
        <charset val="0"/>
      </rPr>
      <t xml:space="preserve">     </t>
    </r>
    <r>
      <rPr>
        <sz val="11"/>
        <color indexed="8"/>
        <rFont val="宋体"/>
        <charset val="134"/>
      </rPr>
      <t>区本级其他</t>
    </r>
  </si>
  <si>
    <r>
      <rPr>
        <sz val="11"/>
        <color indexed="8"/>
        <rFont val="Arial"/>
        <charset val="0"/>
      </rPr>
      <t xml:space="preserve">      3.</t>
    </r>
    <r>
      <rPr>
        <sz val="11"/>
        <color indexed="8"/>
        <rFont val="宋体"/>
        <charset val="134"/>
      </rPr>
      <t>城乡社区</t>
    </r>
  </si>
  <si>
    <r>
      <rPr>
        <sz val="11"/>
        <color indexed="8"/>
        <rFont val="方正黑体_GBK"/>
        <charset val="134"/>
      </rPr>
      <t>二、上级补助</t>
    </r>
  </si>
  <si>
    <r>
      <rPr>
        <sz val="11"/>
        <color indexed="8"/>
        <rFont val="Arial"/>
        <charset val="0"/>
      </rPr>
      <t xml:space="preserve">      4.</t>
    </r>
    <r>
      <rPr>
        <sz val="11"/>
        <color indexed="8"/>
        <rFont val="宋体"/>
        <charset val="134"/>
      </rPr>
      <t>农林水</t>
    </r>
  </si>
  <si>
    <r>
      <rPr>
        <sz val="11"/>
        <color indexed="8"/>
        <rFont val="Arial"/>
        <charset val="0"/>
      </rPr>
      <t xml:space="preserve">    </t>
    </r>
    <r>
      <rPr>
        <sz val="11"/>
        <color indexed="8"/>
        <rFont val="宋体"/>
        <charset val="134"/>
      </rPr>
      <t>其中特别国债</t>
    </r>
  </si>
  <si>
    <r>
      <rPr>
        <sz val="11"/>
        <color indexed="8"/>
        <rFont val="Arial"/>
        <charset val="0"/>
      </rPr>
      <t xml:space="preserve">      5.</t>
    </r>
    <r>
      <rPr>
        <sz val="11"/>
        <color indexed="8"/>
        <rFont val="宋体"/>
        <charset val="134"/>
      </rPr>
      <t>其他</t>
    </r>
  </si>
  <si>
    <r>
      <rPr>
        <sz val="11"/>
        <color indexed="8"/>
        <rFont val="方正黑体_GBK"/>
        <charset val="134"/>
      </rPr>
      <t>三、债券转贷收入</t>
    </r>
  </si>
  <si>
    <r>
      <rPr>
        <sz val="11"/>
        <rFont val="方正楷体_GBK"/>
        <charset val="134"/>
      </rPr>
      <t>（四）专项债券支出</t>
    </r>
  </si>
  <si>
    <r>
      <rPr>
        <sz val="11"/>
        <color indexed="8"/>
        <rFont val="方正黑体_GBK"/>
        <charset val="134"/>
      </rPr>
      <t>四、债务还本</t>
    </r>
  </si>
  <si>
    <r>
      <rPr>
        <sz val="11"/>
        <rFont val="方正楷体_GBK"/>
        <charset val="134"/>
      </rPr>
      <t>（五）债券付息</t>
    </r>
  </si>
  <si>
    <r>
      <rPr>
        <sz val="11"/>
        <color indexed="8"/>
        <rFont val="方正黑体_GBK"/>
        <charset val="134"/>
      </rPr>
      <t>五、上年结余</t>
    </r>
  </si>
  <si>
    <r>
      <rPr>
        <sz val="11"/>
        <rFont val="方正楷体_GBK"/>
        <charset val="134"/>
      </rPr>
      <t>（六）特别国债</t>
    </r>
  </si>
  <si>
    <t>增量利息全部计入一般公共预算</t>
  </si>
  <si>
    <r>
      <rPr>
        <sz val="11"/>
        <color indexed="8"/>
        <rFont val="方正黑体_GBK"/>
        <charset val="134"/>
      </rPr>
      <t>六、上解支出</t>
    </r>
  </si>
  <si>
    <r>
      <rPr>
        <sz val="11"/>
        <color indexed="8"/>
        <rFont val="Arial"/>
        <charset val="0"/>
      </rPr>
      <t xml:space="preserve">      1.</t>
    </r>
    <r>
      <rPr>
        <sz val="11"/>
        <color indexed="8"/>
        <rFont val="宋体"/>
        <charset val="134"/>
      </rPr>
      <t>基础设施建设</t>
    </r>
  </si>
  <si>
    <r>
      <rPr>
        <sz val="11"/>
        <color indexed="8"/>
        <rFont val="方正黑体_GBK"/>
        <charset val="134"/>
      </rPr>
      <t>七、调出资金</t>
    </r>
  </si>
  <si>
    <r>
      <rPr>
        <sz val="11"/>
        <color indexed="8"/>
        <rFont val="Arial"/>
        <charset val="0"/>
      </rPr>
      <t xml:space="preserve">      2.</t>
    </r>
    <r>
      <rPr>
        <sz val="11"/>
        <color indexed="8"/>
        <rFont val="宋体"/>
        <charset val="134"/>
      </rPr>
      <t>防疫及应急体系</t>
    </r>
  </si>
  <si>
    <t>八、政府性基金总财力</t>
  </si>
  <si>
    <r>
      <rPr>
        <sz val="11"/>
        <color indexed="8"/>
        <rFont val="Arial"/>
        <charset val="0"/>
      </rPr>
      <t xml:space="preserve">      3.</t>
    </r>
    <r>
      <rPr>
        <sz val="11"/>
        <color indexed="8"/>
        <rFont val="宋体"/>
        <charset val="134"/>
      </rPr>
      <t>困难群众补助</t>
    </r>
  </si>
  <si>
    <r>
      <rPr>
        <sz val="11"/>
        <color indexed="8"/>
        <rFont val="方正楷体_GBK"/>
        <charset val="134"/>
      </rPr>
      <t>（一）区本级财力</t>
    </r>
  </si>
  <si>
    <r>
      <rPr>
        <sz val="11"/>
        <color indexed="8"/>
        <rFont val="Arial"/>
        <charset val="0"/>
      </rPr>
      <t xml:space="preserve">      4.</t>
    </r>
    <r>
      <rPr>
        <sz val="11"/>
        <color indexed="8"/>
        <rFont val="宋体"/>
        <charset val="134"/>
      </rPr>
      <t>粮食安全、教育事业</t>
    </r>
  </si>
  <si>
    <r>
      <rPr>
        <sz val="11"/>
        <color indexed="8"/>
        <rFont val="方正楷体_GBK"/>
        <charset val="134"/>
      </rPr>
      <t>（二）街镇级财力</t>
    </r>
  </si>
  <si>
    <r>
      <rPr>
        <sz val="11"/>
        <color indexed="8"/>
        <rFont val="方正黑体_GBK"/>
        <charset val="134"/>
      </rPr>
      <t>三、本级预算结余</t>
    </r>
  </si>
</sst>
</file>

<file path=xl/styles.xml><?xml version="1.0" encoding="utf-8"?>
<styleSheet xmlns="http://schemas.openxmlformats.org/spreadsheetml/2006/main">
  <numFmts count="21"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_______@"/>
    <numFmt numFmtId="178" formatCode="____@"/>
    <numFmt numFmtId="179" formatCode="_(* #,##0.00_);_(* \(#,##0.00\);_(* &quot;-&quot;??_);_(@_)"/>
    <numFmt numFmtId="180" formatCode="_(&quot;$&quot;* #,##0_);_(&quot;$&quot;* \(#,##0\);_(&quot;$&quot;* &quot;-&quot;_);_(@_)"/>
    <numFmt numFmtId="181" formatCode="#,##0.000_ ;[Red]\-#,##0.000\ "/>
    <numFmt numFmtId="182" formatCode="0.0_ ;[Red]\-0.0\ "/>
    <numFmt numFmtId="183" formatCode="#,##0_ ;[Red]\-#,##0\ "/>
    <numFmt numFmtId="184" formatCode="_(* #,##0_);_(* \(#,##0\);_(* &quot;-&quot;_);_(@_)"/>
    <numFmt numFmtId="185" formatCode="#,##0_);[Red]\(#,##0\)"/>
    <numFmt numFmtId="42" formatCode="_ &quot;￥&quot;* #,##0_ ;_ &quot;￥&quot;* \-#,##0_ ;_ &quot;￥&quot;* &quot;-&quot;_ ;_ @_ "/>
    <numFmt numFmtId="186" formatCode="#,##0_ "/>
    <numFmt numFmtId="43" formatCode="_ * #,##0.00_ ;_ * \-#,##0.00_ ;_ * &quot;-&quot;??_ ;_ @_ "/>
    <numFmt numFmtId="187" formatCode="____________________________@"/>
    <numFmt numFmtId="188" formatCode="#,##0.0_ "/>
    <numFmt numFmtId="189" formatCode="0_ ;[Red]\-0\ "/>
    <numFmt numFmtId="190" formatCode="0_ "/>
    <numFmt numFmtId="191" formatCode="____________@"/>
    <numFmt numFmtId="192" formatCode="0.0%"/>
  </numFmts>
  <fonts count="66">
    <font>
      <sz val="12"/>
      <name val="宋体"/>
      <charset val="134"/>
    </font>
    <font>
      <sz val="11"/>
      <color indexed="8"/>
      <name val="Arial"/>
      <charset val="0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1"/>
      <name val="Arial"/>
      <charset val="0"/>
    </font>
    <font>
      <sz val="11"/>
      <color indexed="8"/>
      <name val="宋体"/>
      <charset val="134"/>
      <scheme val="minor"/>
    </font>
    <font>
      <sz val="11"/>
      <color indexed="8"/>
      <name val="方正楷体_GBK"/>
      <charset val="134"/>
    </font>
    <font>
      <sz val="11"/>
      <color indexed="8"/>
      <name val="方正黑体_GBK"/>
      <charset val="134"/>
    </font>
    <font>
      <b/>
      <sz val="11"/>
      <color indexed="8"/>
      <name val="Arial"/>
      <charset val="0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方正黑体_GBK"/>
      <charset val="134"/>
    </font>
    <font>
      <b/>
      <sz val="12"/>
      <color theme="0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8"/>
      <name val="方正小标宋_GBK"/>
      <charset val="134"/>
    </font>
    <font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2"/>
      <color indexed="10"/>
      <name val="宋体"/>
      <charset val="134"/>
    </font>
    <font>
      <sz val="12"/>
      <name val="方正黑体_GBK"/>
      <charset val="134"/>
    </font>
    <font>
      <b/>
      <sz val="10"/>
      <name val="方正黑体_GBK"/>
      <charset val="134"/>
    </font>
    <font>
      <b/>
      <sz val="10"/>
      <name val="宋体"/>
      <charset val="134"/>
    </font>
    <font>
      <sz val="18"/>
      <name val="Times New Roman"/>
      <charset val="0"/>
    </font>
    <font>
      <b/>
      <sz val="11"/>
      <name val="方正黑体_GBK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0"/>
      <color indexed="60"/>
      <name val="宋体"/>
      <charset val="134"/>
    </font>
    <font>
      <b/>
      <sz val="10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0"/>
      <name val="MS Sans Serif"/>
      <charset val="0"/>
    </font>
    <font>
      <b/>
      <sz val="11"/>
      <color indexed="9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u/>
      <sz val="12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sz val="7"/>
      <name val="Small Fonts"/>
      <charset val="0"/>
    </font>
    <font>
      <b/>
      <sz val="13"/>
      <color indexed="56"/>
      <name val="宋体"/>
      <charset val="134"/>
    </font>
    <font>
      <sz val="11"/>
      <color indexed="17"/>
      <name val="宋体"/>
      <charset val="134"/>
    </font>
    <font>
      <sz val="12"/>
      <name val="Courier"/>
      <charset val="0"/>
    </font>
    <font>
      <sz val="10"/>
      <name val="Arial"/>
      <charset val="0"/>
    </font>
    <font>
      <sz val="11"/>
      <name val="方正楷体_GBK"/>
      <charset val="134"/>
    </font>
    <font>
      <b/>
      <sz val="9"/>
      <name val="宋体"/>
      <charset val="134"/>
    </font>
    <font>
      <sz val="9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6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2"/>
      </left>
      <right style="hair">
        <color indexed="62"/>
      </right>
      <top style="thin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 style="thin">
        <color indexed="62"/>
      </top>
      <bottom style="hair">
        <color indexed="62"/>
      </bottom>
      <diagonal/>
    </border>
    <border>
      <left style="hair">
        <color indexed="62"/>
      </left>
      <right style="thin">
        <color indexed="62"/>
      </right>
      <top style="thin">
        <color indexed="62"/>
      </top>
      <bottom style="hair">
        <color indexed="62"/>
      </bottom>
      <diagonal/>
    </border>
    <border>
      <left style="thin">
        <color indexed="62"/>
      </left>
      <right/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thin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 style="thin">
        <color indexed="62"/>
      </left>
      <right style="hair">
        <color indexed="62"/>
      </right>
      <top style="hair">
        <color indexed="62"/>
      </top>
      <bottom style="thin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thin">
        <color indexed="62"/>
      </bottom>
      <diagonal/>
    </border>
    <border>
      <left style="hair">
        <color indexed="62"/>
      </left>
      <right style="thin">
        <color indexed="62"/>
      </right>
      <top style="hair">
        <color indexed="62"/>
      </top>
      <bottom style="thin">
        <color indexed="62"/>
      </bottom>
      <diagonal/>
    </border>
    <border>
      <left style="thin">
        <color indexed="62"/>
      </left>
      <right style="hair">
        <color indexed="62"/>
      </right>
      <top/>
      <bottom style="hair">
        <color indexed="62"/>
      </bottom>
      <diagonal/>
    </border>
    <border>
      <left style="hair">
        <color indexed="62"/>
      </left>
      <right style="hair">
        <color indexed="62"/>
      </right>
      <top/>
      <bottom style="hair">
        <color indexed="62"/>
      </bottom>
      <diagonal/>
    </border>
    <border>
      <left style="hair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73">
    <xf numFmtId="0" fontId="0" fillId="0" borderId="0"/>
    <xf numFmtId="42" fontId="0" fillId="0" borderId="0" applyFont="0" applyFill="0" applyBorder="0" applyAlignment="0" applyProtection="0"/>
    <xf numFmtId="0" fontId="3" fillId="17" borderId="0" applyNumberFormat="0" applyBorder="0" applyAlignment="0" applyProtection="0">
      <alignment vertical="center"/>
    </xf>
    <xf numFmtId="0" fontId="48" fillId="4" borderId="60" applyNumberFormat="0" applyAlignment="0" applyProtection="0">
      <alignment vertical="center"/>
    </xf>
    <xf numFmtId="44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0" fontId="3" fillId="1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1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>
      <alignment vertical="top"/>
      <protection locked="0"/>
    </xf>
    <xf numFmtId="176" fontId="0" fillId="0" borderId="0" applyFont="0" applyFill="0" applyBorder="0" applyAlignment="0" applyProtection="0"/>
    <xf numFmtId="0" fontId="0" fillId="5" borderId="58" applyNumberFormat="0" applyFont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55" fillId="0" borderId="63" applyNumberFormat="0" applyFill="0" applyAlignment="0" applyProtection="0">
      <alignment vertical="center"/>
    </xf>
    <xf numFmtId="0" fontId="59" fillId="0" borderId="65" applyNumberFormat="0" applyFill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2" fillId="0" borderId="66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51" fillId="2" borderId="62" applyNumberFormat="0" applyAlignment="0" applyProtection="0">
      <alignment vertical="center"/>
    </xf>
    <xf numFmtId="0" fontId="49" fillId="2" borderId="60" applyNumberFormat="0" applyAlignment="0" applyProtection="0">
      <alignment vertical="center"/>
    </xf>
    <xf numFmtId="0" fontId="45" fillId="11" borderId="59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50" fillId="0" borderId="61" applyNumberFormat="0" applyFill="0" applyAlignment="0" applyProtection="0">
      <alignment vertical="center"/>
    </xf>
    <xf numFmtId="0" fontId="11" fillId="0" borderId="64" applyNumberFormat="0" applyFill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0" fillId="0" borderId="0"/>
    <xf numFmtId="0" fontId="46" fillId="15" borderId="0" applyNumberFormat="0" applyBorder="0" applyAlignment="0" applyProtection="0">
      <alignment vertical="center"/>
    </xf>
    <xf numFmtId="37" fontId="58" fillId="0" borderId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184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0" fillId="0" borderId="0"/>
    <xf numFmtId="0" fontId="3" fillId="10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180" fontId="0" fillId="0" borderId="0" applyFont="0" applyFill="0" applyBorder="0" applyAlignment="0" applyProtection="0"/>
    <xf numFmtId="0" fontId="0" fillId="0" borderId="0">
      <alignment vertical="center"/>
    </xf>
    <xf numFmtId="0" fontId="44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0" borderId="0"/>
    <xf numFmtId="184" fontId="0" fillId="0" borderId="0" applyFont="0" applyFill="0" applyBorder="0" applyAlignment="0" applyProtection="0"/>
    <xf numFmtId="4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0" fillId="0" borderId="0" applyFont="0" applyFill="0" applyBorder="0" applyAlignment="0" applyProtection="0"/>
    <xf numFmtId="0" fontId="61" fillId="0" borderId="0"/>
    <xf numFmtId="0" fontId="62" fillId="0" borderId="0"/>
  </cellStyleXfs>
  <cellXfs count="318">
    <xf numFmtId="0" fontId="0" fillId="0" borderId="0" xfId="0"/>
    <xf numFmtId="0" fontId="1" fillId="0" borderId="0" xfId="62" applyFont="1" applyFill="1" applyAlignment="1" applyProtection="1">
      <alignment vertical="center"/>
      <protection locked="0"/>
    </xf>
    <xf numFmtId="0" fontId="1" fillId="0" borderId="0" xfId="62" applyFont="1" applyFill="1" applyProtection="1">
      <alignment vertical="center"/>
      <protection locked="0"/>
    </xf>
    <xf numFmtId="0" fontId="2" fillId="0" borderId="0" xfId="62" applyFont="1" applyFill="1" applyAlignment="1" applyProtection="1">
      <alignment horizontal="center" vertical="center"/>
      <protection locked="0"/>
    </xf>
    <xf numFmtId="0" fontId="3" fillId="0" borderId="0" xfId="61" applyFont="1" applyFill="1" applyBorder="1" applyAlignment="1" applyProtection="1">
      <alignment vertical="center"/>
      <protection locked="0"/>
    </xf>
    <xf numFmtId="0" fontId="4" fillId="0" borderId="0" xfId="61" applyFont="1" applyFill="1" applyAlignment="1" applyProtection="1">
      <alignment vertical="center"/>
      <protection locked="0"/>
    </xf>
    <xf numFmtId="183" fontId="4" fillId="0" borderId="0" xfId="61" applyNumberFormat="1" applyFont="1" applyFill="1" applyAlignment="1" applyProtection="1">
      <alignment vertical="center"/>
      <protection locked="0"/>
    </xf>
    <xf numFmtId="183" fontId="1" fillId="0" borderId="0" xfId="62" applyNumberFormat="1" applyFont="1" applyFill="1" applyAlignment="1" applyProtection="1">
      <alignment vertical="center"/>
      <protection locked="0"/>
    </xf>
    <xf numFmtId="0" fontId="4" fillId="0" borderId="1" xfId="61" applyFont="1" applyFill="1" applyBorder="1" applyAlignment="1" applyProtection="1">
      <alignment horizontal="center" vertical="center"/>
      <protection locked="0"/>
    </xf>
    <xf numFmtId="0" fontId="4" fillId="0" borderId="2" xfId="61" applyFont="1" applyFill="1" applyBorder="1" applyAlignment="1" applyProtection="1">
      <alignment vertical="center"/>
      <protection locked="0"/>
    </xf>
    <xf numFmtId="0" fontId="4" fillId="0" borderId="3" xfId="61" applyFont="1" applyFill="1" applyBorder="1" applyAlignment="1" applyProtection="1">
      <alignment horizontal="center" vertical="center" wrapText="1"/>
      <protection locked="0"/>
    </xf>
    <xf numFmtId="0" fontId="4" fillId="0" borderId="1" xfId="64" applyFont="1" applyFill="1" applyBorder="1" applyAlignment="1" applyProtection="1">
      <alignment horizontal="center" vertical="center" wrapText="1"/>
      <protection locked="0"/>
    </xf>
    <xf numFmtId="0" fontId="4" fillId="0" borderId="4" xfId="64" applyFont="1" applyFill="1" applyBorder="1" applyAlignment="1" applyProtection="1">
      <alignment horizontal="center" vertical="center" wrapText="1"/>
      <protection locked="0"/>
    </xf>
    <xf numFmtId="0" fontId="4" fillId="0" borderId="5" xfId="61" applyFont="1" applyFill="1" applyBorder="1" applyAlignment="1" applyProtection="1">
      <alignment vertical="center"/>
      <protection locked="0"/>
    </xf>
    <xf numFmtId="0" fontId="4" fillId="0" borderId="6" xfId="61" applyFont="1" applyFill="1" applyBorder="1" applyAlignment="1" applyProtection="1">
      <alignment horizontal="center" vertical="center" wrapText="1"/>
      <protection locked="0"/>
    </xf>
    <xf numFmtId="0" fontId="4" fillId="0" borderId="7" xfId="64" applyFont="1" applyFill="1" applyBorder="1" applyAlignment="1" applyProtection="1">
      <alignment horizontal="center" vertical="center" wrapText="1"/>
      <protection locked="0"/>
    </xf>
    <xf numFmtId="0" fontId="1" fillId="0" borderId="3" xfId="62" applyFont="1" applyFill="1" applyBorder="1" applyAlignment="1" applyProtection="1">
      <alignment vertical="center" wrapText="1"/>
      <protection locked="0"/>
    </xf>
    <xf numFmtId="183" fontId="1" fillId="0" borderId="8" xfId="62" applyNumberFormat="1" applyFont="1" applyFill="1" applyBorder="1" applyProtection="1">
      <alignment vertical="center"/>
      <protection hidden="1"/>
    </xf>
    <xf numFmtId="183" fontId="1" fillId="0" borderId="9" xfId="62" applyNumberFormat="1" applyFont="1" applyFill="1" applyBorder="1" applyProtection="1">
      <alignment vertical="center"/>
      <protection hidden="1"/>
    </xf>
    <xf numFmtId="0" fontId="1" fillId="0" borderId="6" xfId="62" applyFont="1" applyFill="1" applyBorder="1" applyAlignment="1" applyProtection="1">
      <alignment horizontal="center" vertical="center" wrapText="1"/>
      <protection locked="0"/>
    </xf>
    <xf numFmtId="0" fontId="1" fillId="0" borderId="6" xfId="62" applyFont="1" applyFill="1" applyBorder="1" applyAlignment="1" applyProtection="1">
      <alignment horizontal="left" vertical="center" wrapText="1"/>
      <protection locked="0"/>
    </xf>
    <xf numFmtId="183" fontId="1" fillId="0" borderId="10" xfId="62" applyNumberFormat="1" applyFont="1" applyFill="1" applyBorder="1" applyProtection="1">
      <alignment vertical="center"/>
      <protection hidden="1"/>
    </xf>
    <xf numFmtId="183" fontId="1" fillId="0" borderId="11" xfId="62" applyNumberFormat="1" applyFont="1" applyFill="1" applyBorder="1" applyProtection="1">
      <alignment vertical="center"/>
      <protection hidden="1"/>
    </xf>
    <xf numFmtId="0" fontId="1" fillId="0" borderId="6" xfId="62" applyFont="1" applyFill="1" applyBorder="1" applyAlignment="1" applyProtection="1">
      <alignment vertical="center" wrapText="1"/>
      <protection locked="0"/>
    </xf>
    <xf numFmtId="0" fontId="5" fillId="0" borderId="6" xfId="62" applyFont="1" applyFill="1" applyBorder="1" applyAlignment="1" applyProtection="1">
      <alignment horizontal="left" vertical="center" wrapText="1"/>
      <protection locked="0"/>
    </xf>
    <xf numFmtId="183" fontId="1" fillId="0" borderId="10" xfId="62" applyNumberFormat="1" applyFont="1" applyFill="1" applyBorder="1" applyProtection="1">
      <alignment vertical="center"/>
      <protection locked="0"/>
    </xf>
    <xf numFmtId="183" fontId="1" fillId="0" borderId="11" xfId="62" applyNumberFormat="1" applyFont="1" applyFill="1" applyBorder="1" applyProtection="1">
      <alignment vertical="center"/>
      <protection locked="0"/>
    </xf>
    <xf numFmtId="183" fontId="1" fillId="0" borderId="12" xfId="62" applyNumberFormat="1" applyFont="1" applyFill="1" applyBorder="1" applyProtection="1">
      <alignment vertical="center"/>
      <protection locked="0"/>
    </xf>
    <xf numFmtId="0" fontId="6" fillId="0" borderId="6" xfId="62" applyFont="1" applyFill="1" applyBorder="1" applyAlignment="1" applyProtection="1">
      <alignment vertical="center" wrapText="1"/>
      <protection locked="0"/>
    </xf>
    <xf numFmtId="183" fontId="4" fillId="0" borderId="10" xfId="62" applyNumberFormat="1" applyFont="1" applyFill="1" applyBorder="1" applyProtection="1">
      <alignment vertical="center"/>
      <protection locked="0"/>
    </xf>
    <xf numFmtId="183" fontId="4" fillId="0" borderId="12" xfId="62" applyNumberFormat="1" applyFont="1" applyFill="1" applyBorder="1" applyProtection="1">
      <alignment vertical="center"/>
      <protection locked="0"/>
    </xf>
    <xf numFmtId="183" fontId="4" fillId="0" borderId="11" xfId="62" applyNumberFormat="1" applyFont="1" applyFill="1" applyBorder="1" applyProtection="1">
      <alignment vertical="center"/>
      <protection locked="0"/>
    </xf>
    <xf numFmtId="0" fontId="4" fillId="0" borderId="6" xfId="62" applyFont="1" applyFill="1" applyBorder="1" applyAlignment="1" applyProtection="1">
      <alignment horizontal="left" vertical="center" wrapText="1"/>
      <protection locked="0"/>
    </xf>
    <xf numFmtId="0" fontId="7" fillId="0" borderId="6" xfId="62" applyFont="1" applyFill="1" applyBorder="1" applyAlignment="1" applyProtection="1">
      <alignment vertical="center" wrapText="1"/>
      <protection locked="0"/>
    </xf>
    <xf numFmtId="183" fontId="8" fillId="0" borderId="10" xfId="62" applyNumberFormat="1" applyFont="1" applyFill="1" applyBorder="1" applyProtection="1">
      <alignment vertical="center"/>
      <protection locked="0"/>
    </xf>
    <xf numFmtId="183" fontId="8" fillId="0" borderId="10" xfId="62" applyNumberFormat="1" applyFont="1" applyFill="1" applyBorder="1" applyProtection="1">
      <alignment vertical="center"/>
      <protection hidden="1"/>
    </xf>
    <xf numFmtId="183" fontId="8" fillId="0" borderId="11" xfId="62" applyNumberFormat="1" applyFont="1" applyFill="1" applyBorder="1" applyProtection="1">
      <alignment vertical="center"/>
      <protection hidden="1"/>
    </xf>
    <xf numFmtId="0" fontId="4" fillId="0" borderId="13" xfId="61" applyFont="1" applyFill="1" applyBorder="1" applyAlignment="1" applyProtection="1">
      <alignment vertical="center"/>
      <protection locked="0"/>
    </xf>
    <xf numFmtId="183" fontId="1" fillId="0" borderId="12" xfId="62" applyNumberFormat="1" applyFont="1" applyFill="1" applyBorder="1" applyProtection="1">
      <alignment vertical="center"/>
      <protection hidden="1"/>
    </xf>
    <xf numFmtId="0" fontId="3" fillId="0" borderId="14" xfId="62" applyFont="1" applyFill="1" applyBorder="1" applyAlignment="1" applyProtection="1">
      <alignment vertical="center" wrapText="1"/>
      <protection locked="0"/>
    </xf>
    <xf numFmtId="0" fontId="1" fillId="0" borderId="15" xfId="62" applyFont="1" applyFill="1" applyBorder="1" applyProtection="1">
      <alignment vertical="center"/>
      <protection locked="0"/>
    </xf>
    <xf numFmtId="183" fontId="1" fillId="0" borderId="0" xfId="62" applyNumberFormat="1" applyFont="1" applyFill="1" applyProtection="1">
      <alignment vertical="center"/>
      <protection locked="0"/>
    </xf>
    <xf numFmtId="0" fontId="3" fillId="0" borderId="0" xfId="62" applyFont="1" applyFill="1" applyAlignment="1" applyProtection="1">
      <alignment vertical="center"/>
      <protection locked="0"/>
    </xf>
    <xf numFmtId="0" fontId="4" fillId="0" borderId="8" xfId="61" applyFont="1" applyFill="1" applyBorder="1" applyAlignment="1" applyProtection="1">
      <alignment horizontal="center" vertical="center" wrapText="1"/>
      <protection locked="0"/>
    </xf>
    <xf numFmtId="0" fontId="4" fillId="0" borderId="9" xfId="61" applyFont="1" applyFill="1" applyBorder="1" applyAlignment="1" applyProtection="1">
      <alignment horizontal="center" vertical="center" wrapText="1"/>
      <protection locked="0"/>
    </xf>
    <xf numFmtId="0" fontId="4" fillId="0" borderId="10" xfId="61" applyFont="1" applyFill="1" applyBorder="1" applyAlignment="1" applyProtection="1">
      <alignment horizontal="center" vertical="center" wrapText="1"/>
      <protection locked="0"/>
    </xf>
    <xf numFmtId="0" fontId="4" fillId="0" borderId="10" xfId="64" applyFont="1" applyFill="1" applyBorder="1" applyAlignment="1" applyProtection="1">
      <alignment horizontal="center" vertical="center" wrapText="1"/>
      <protection locked="0"/>
    </xf>
    <xf numFmtId="0" fontId="4" fillId="0" borderId="11" xfId="61" applyFont="1" applyFill="1" applyBorder="1" applyAlignment="1" applyProtection="1">
      <alignment horizontal="center" vertical="center" wrapText="1"/>
      <protection locked="0"/>
    </xf>
    <xf numFmtId="0" fontId="9" fillId="0" borderId="10" xfId="61" applyFont="1" applyFill="1" applyBorder="1" applyAlignment="1" applyProtection="1">
      <alignment horizontal="center" vertical="center" wrapText="1"/>
      <protection locked="0"/>
    </xf>
    <xf numFmtId="0" fontId="9" fillId="0" borderId="11" xfId="61" applyFont="1" applyFill="1" applyBorder="1" applyAlignment="1" applyProtection="1">
      <alignment horizontal="center" vertical="center" wrapText="1"/>
      <protection locked="0"/>
    </xf>
    <xf numFmtId="183" fontId="8" fillId="0" borderId="11" xfId="62" applyNumberFormat="1" applyFont="1" applyFill="1" applyBorder="1" applyProtection="1">
      <alignment vertical="center"/>
      <protection locked="0"/>
    </xf>
    <xf numFmtId="183" fontId="1" fillId="0" borderId="16" xfId="62" applyNumberFormat="1" applyFont="1" applyFill="1" applyBorder="1" applyProtection="1">
      <alignment vertical="center"/>
      <protection locked="0"/>
    </xf>
    <xf numFmtId="183" fontId="1" fillId="0" borderId="17" xfId="62" applyNumberFormat="1" applyFont="1" applyFill="1" applyBorder="1" applyProtection="1">
      <alignment vertical="center"/>
      <protection locked="0"/>
    </xf>
    <xf numFmtId="0" fontId="10" fillId="0" borderId="18" xfId="62" applyFont="1" applyFill="1" applyBorder="1" applyAlignment="1" applyProtection="1">
      <alignment horizontal="center" vertical="center"/>
      <protection locked="0"/>
    </xf>
    <xf numFmtId="0" fontId="1" fillId="0" borderId="18" xfId="62" applyFont="1" applyFill="1" applyBorder="1" applyAlignment="1" applyProtection="1">
      <alignment horizontal="center" vertical="center"/>
      <protection locked="0"/>
    </xf>
    <xf numFmtId="0" fontId="1" fillId="0" borderId="19" xfId="62" applyFont="1" applyFill="1" applyBorder="1" applyProtection="1">
      <alignment vertical="center"/>
      <protection locked="0"/>
    </xf>
    <xf numFmtId="0" fontId="3" fillId="0" borderId="20" xfId="62" applyFont="1" applyFill="1" applyBorder="1" applyProtection="1">
      <alignment vertical="center"/>
      <protection locked="0"/>
    </xf>
    <xf numFmtId="0" fontId="3" fillId="0" borderId="20" xfId="62" applyFont="1" applyFill="1" applyBorder="1" applyAlignment="1" applyProtection="1">
      <alignment vertical="center" wrapText="1"/>
      <protection locked="0"/>
    </xf>
    <xf numFmtId="0" fontId="1" fillId="0" borderId="20" xfId="62" applyFont="1" applyFill="1" applyBorder="1" applyProtection="1">
      <alignment vertical="center"/>
      <protection locked="0"/>
    </xf>
    <xf numFmtId="0" fontId="10" fillId="0" borderId="20" xfId="62" applyFont="1" applyFill="1" applyBorder="1" applyProtection="1">
      <alignment vertical="center"/>
      <protection locked="0"/>
    </xf>
    <xf numFmtId="0" fontId="10" fillId="0" borderId="0" xfId="62" applyFont="1" applyFill="1" applyProtection="1">
      <alignment vertical="center"/>
      <protection locked="0"/>
    </xf>
    <xf numFmtId="0" fontId="3" fillId="0" borderId="20" xfId="62" applyFont="1" applyFill="1" applyBorder="1" applyAlignment="1" applyProtection="1">
      <alignment horizontal="left" vertical="center" wrapText="1"/>
      <protection locked="0"/>
    </xf>
    <xf numFmtId="0" fontId="0" fillId="0" borderId="0" xfId="62" applyFont="1" applyFill="1" applyProtection="1">
      <alignment vertical="center"/>
      <protection locked="0"/>
    </xf>
    <xf numFmtId="0" fontId="11" fillId="0" borderId="0" xfId="62" applyFont="1" applyFill="1" applyProtection="1">
      <alignment vertical="center"/>
      <protection locked="0"/>
    </xf>
    <xf numFmtId="0" fontId="12" fillId="0" borderId="0" xfId="62" applyFill="1" applyProtection="1">
      <alignment vertical="center"/>
      <protection locked="0"/>
    </xf>
    <xf numFmtId="182" fontId="12" fillId="0" borderId="0" xfId="62" applyNumberFormat="1" applyFill="1" applyProtection="1">
      <alignment vertical="center"/>
      <protection locked="0"/>
    </xf>
    <xf numFmtId="0" fontId="13" fillId="0" borderId="0" xfId="62" applyFont="1" applyFill="1" applyProtection="1">
      <alignment vertical="center"/>
      <protection locked="0"/>
    </xf>
    <xf numFmtId="189" fontId="13" fillId="0" borderId="0" xfId="62" applyNumberFormat="1" applyFont="1" applyFill="1" applyProtection="1">
      <alignment vertical="center"/>
      <protection locked="0"/>
    </xf>
    <xf numFmtId="189" fontId="14" fillId="0" borderId="0" xfId="62" applyNumberFormat="1" applyFont="1" applyFill="1" applyProtection="1">
      <alignment vertical="center"/>
      <protection locked="0"/>
    </xf>
    <xf numFmtId="0" fontId="15" fillId="0" borderId="1" xfId="62" applyFont="1" applyFill="1" applyBorder="1" applyAlignment="1" applyProtection="1">
      <alignment horizontal="center" vertical="center"/>
      <protection locked="0"/>
    </xf>
    <xf numFmtId="0" fontId="15" fillId="0" borderId="4" xfId="62" applyFont="1" applyFill="1" applyBorder="1" applyAlignment="1" applyProtection="1">
      <alignment horizontal="center" vertical="center" wrapText="1"/>
      <protection locked="0"/>
    </xf>
    <xf numFmtId="0" fontId="15" fillId="0" borderId="4" xfId="62" applyFont="1" applyFill="1" applyBorder="1" applyAlignment="1" applyProtection="1">
      <alignment vertical="center" wrapText="1"/>
      <protection locked="0"/>
    </xf>
    <xf numFmtId="0" fontId="9" fillId="0" borderId="1" xfId="61" applyFont="1" applyFill="1" applyBorder="1" applyAlignment="1" applyProtection="1">
      <alignment horizontal="center" vertical="center" wrapText="1"/>
      <protection locked="0"/>
    </xf>
    <xf numFmtId="0" fontId="15" fillId="0" borderId="1" xfId="62" applyFont="1" applyFill="1" applyBorder="1" applyAlignment="1" applyProtection="1">
      <alignment horizontal="center" vertical="center" wrapText="1"/>
      <protection locked="0"/>
    </xf>
    <xf numFmtId="0" fontId="15" fillId="0" borderId="13" xfId="62" applyFont="1" applyFill="1" applyBorder="1" applyAlignment="1" applyProtection="1">
      <alignment horizontal="center" vertical="center" wrapText="1"/>
      <protection locked="0"/>
    </xf>
    <xf numFmtId="0" fontId="15" fillId="0" borderId="13" xfId="62" applyFont="1" applyFill="1" applyBorder="1" applyAlignment="1" applyProtection="1">
      <alignment vertical="center" wrapText="1"/>
      <protection locked="0"/>
    </xf>
    <xf numFmtId="0" fontId="9" fillId="0" borderId="4" xfId="61" applyFont="1" applyFill="1" applyBorder="1" applyAlignment="1" applyProtection="1">
      <alignment horizontal="center" vertical="center" wrapText="1"/>
      <protection locked="0"/>
    </xf>
    <xf numFmtId="0" fontId="7" fillId="0" borderId="21" xfId="62" applyFont="1" applyFill="1" applyBorder="1" applyAlignment="1" applyProtection="1">
      <alignment horizontal="left" vertical="center"/>
      <protection locked="0"/>
    </xf>
    <xf numFmtId="183" fontId="16" fillId="0" borderId="21" xfId="0" applyNumberFormat="1" applyFont="1" applyFill="1" applyBorder="1" applyAlignment="1" applyProtection="1">
      <alignment horizontal="right" vertical="center"/>
      <protection locked="0"/>
    </xf>
    <xf numFmtId="186" fontId="16" fillId="0" borderId="21" xfId="0" applyNumberFormat="1" applyFont="1" applyFill="1" applyBorder="1" applyAlignment="1" applyProtection="1">
      <alignment horizontal="right" vertical="center"/>
      <protection locked="0"/>
    </xf>
    <xf numFmtId="185" fontId="16" fillId="0" borderId="21" xfId="0" applyNumberFormat="1" applyFont="1" applyFill="1" applyBorder="1" applyAlignment="1" applyProtection="1">
      <alignment horizontal="right" vertical="center"/>
      <protection locked="0"/>
    </xf>
    <xf numFmtId="0" fontId="7" fillId="0" borderId="22" xfId="62" applyFont="1" applyFill="1" applyBorder="1" applyAlignment="1" applyProtection="1">
      <alignment horizontal="left" vertical="center" wrapText="1"/>
      <protection locked="0"/>
    </xf>
    <xf numFmtId="183" fontId="15" fillId="0" borderId="22" xfId="0" applyNumberFormat="1" applyFont="1" applyFill="1" applyBorder="1" applyAlignment="1" applyProtection="1">
      <alignment horizontal="right" vertical="center"/>
      <protection locked="0"/>
    </xf>
    <xf numFmtId="185" fontId="15" fillId="0" borderId="22" xfId="0" applyNumberFormat="1" applyFont="1" applyFill="1" applyBorder="1" applyAlignment="1" applyProtection="1">
      <alignment horizontal="right" vertical="center"/>
      <protection locked="0"/>
    </xf>
    <xf numFmtId="0" fontId="6" fillId="0" borderId="22" xfId="62" applyFont="1" applyFill="1" applyBorder="1" applyAlignment="1" applyProtection="1">
      <alignment vertical="center" wrapText="1"/>
      <protection locked="0"/>
    </xf>
    <xf numFmtId="0" fontId="3" fillId="0" borderId="22" xfId="62" applyFont="1" applyFill="1" applyBorder="1" applyAlignment="1" applyProtection="1">
      <alignment vertical="center" wrapText="1"/>
      <protection locked="0"/>
    </xf>
    <xf numFmtId="0" fontId="0" fillId="0" borderId="22" xfId="62" applyFont="1" applyFill="1" applyBorder="1" applyAlignment="1" applyProtection="1">
      <alignment vertical="center" wrapText="1"/>
      <protection locked="0"/>
    </xf>
    <xf numFmtId="0" fontId="0" fillId="0" borderId="22" xfId="62" applyFont="1" applyFill="1" applyBorder="1" applyAlignment="1" applyProtection="1">
      <alignment horizontal="left" vertical="center" wrapText="1"/>
      <protection locked="0"/>
    </xf>
    <xf numFmtId="0" fontId="6" fillId="0" borderId="22" xfId="62" applyFont="1" applyFill="1" applyBorder="1" applyAlignment="1" applyProtection="1">
      <alignment horizontal="left" vertical="center" wrapText="1"/>
      <protection locked="0"/>
    </xf>
    <xf numFmtId="0" fontId="12" fillId="0" borderId="22" xfId="62" applyFill="1" applyBorder="1" applyAlignment="1" applyProtection="1">
      <alignment vertical="center" wrapText="1"/>
      <protection locked="0"/>
    </xf>
    <xf numFmtId="0" fontId="12" fillId="0" borderId="22" xfId="62" applyFill="1" applyBorder="1" applyAlignment="1" applyProtection="1">
      <alignment horizontal="left" vertical="center" wrapText="1"/>
      <protection locked="0"/>
    </xf>
    <xf numFmtId="0" fontId="7" fillId="0" borderId="22" xfId="62" applyFont="1" applyFill="1" applyBorder="1" applyAlignment="1" applyProtection="1">
      <alignment vertical="center" wrapText="1"/>
      <protection locked="0"/>
    </xf>
    <xf numFmtId="0" fontId="17" fillId="0" borderId="22" xfId="62" applyFont="1" applyFill="1" applyBorder="1" applyAlignment="1" applyProtection="1">
      <alignment vertical="center" wrapText="1"/>
      <protection locked="0"/>
    </xf>
    <xf numFmtId="0" fontId="18" fillId="0" borderId="4" xfId="62" applyFont="1" applyFill="1" applyBorder="1" applyAlignment="1" applyProtection="1">
      <alignment horizontal="center" vertical="center"/>
      <protection locked="0"/>
    </xf>
    <xf numFmtId="0" fontId="18" fillId="0" borderId="13" xfId="62" applyFont="1" applyFill="1" applyBorder="1" applyAlignment="1" applyProtection="1">
      <alignment horizontal="center" vertical="center"/>
      <protection locked="0"/>
    </xf>
    <xf numFmtId="0" fontId="15" fillId="0" borderId="23" xfId="62" applyFont="1" applyFill="1" applyBorder="1" applyAlignment="1" applyProtection="1">
      <alignment horizontal="center" vertical="center" wrapText="1"/>
      <protection locked="0"/>
    </xf>
    <xf numFmtId="186" fontId="16" fillId="0" borderId="3" xfId="0" applyNumberFormat="1" applyFont="1" applyFill="1" applyBorder="1" applyAlignment="1" applyProtection="1">
      <alignment horizontal="right" vertical="center"/>
      <protection locked="0"/>
    </xf>
    <xf numFmtId="186" fontId="16" fillId="0" borderId="8" xfId="0" applyNumberFormat="1" applyFont="1" applyFill="1" applyBorder="1" applyAlignment="1" applyProtection="1">
      <alignment horizontal="right" vertical="center"/>
      <protection locked="0"/>
    </xf>
    <xf numFmtId="183" fontId="15" fillId="0" borderId="9" xfId="0" applyNumberFormat="1" applyFont="1" applyFill="1" applyBorder="1" applyAlignment="1" applyProtection="1">
      <alignment horizontal="right" vertical="center"/>
      <protection locked="0"/>
    </xf>
    <xf numFmtId="0" fontId="13" fillId="0" borderId="21" xfId="62" applyFont="1" applyFill="1" applyBorder="1" applyProtection="1">
      <alignment vertical="center"/>
      <protection locked="0"/>
    </xf>
    <xf numFmtId="183" fontId="15" fillId="0" borderId="6" xfId="0" applyNumberFormat="1" applyFont="1" applyFill="1" applyBorder="1" applyAlignment="1" applyProtection="1">
      <alignment horizontal="right" vertical="center"/>
      <protection locked="0"/>
    </xf>
    <xf numFmtId="183" fontId="15" fillId="0" borderId="10" xfId="0" applyNumberFormat="1" applyFont="1" applyFill="1" applyBorder="1" applyAlignment="1" applyProtection="1">
      <alignment horizontal="right" vertical="center"/>
      <protection locked="0"/>
    </xf>
    <xf numFmtId="183" fontId="15" fillId="0" borderId="11" xfId="0" applyNumberFormat="1" applyFont="1" applyFill="1" applyBorder="1" applyAlignment="1" applyProtection="1">
      <alignment horizontal="right" vertical="center"/>
      <protection locked="0"/>
    </xf>
    <xf numFmtId="0" fontId="13" fillId="0" borderId="22" xfId="62" applyFont="1" applyFill="1" applyBorder="1" applyProtection="1">
      <alignment vertical="center"/>
      <protection locked="0"/>
    </xf>
    <xf numFmtId="0" fontId="13" fillId="0" borderId="24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vertical="center"/>
    </xf>
    <xf numFmtId="0" fontId="13" fillId="0" borderId="22" xfId="0" applyFont="1" applyFill="1" applyBorder="1" applyAlignment="1">
      <alignment vertical="center" wrapText="1"/>
    </xf>
    <xf numFmtId="0" fontId="13" fillId="0" borderId="24" xfId="62" applyFont="1" applyFill="1" applyBorder="1" applyAlignment="1" applyProtection="1">
      <alignment horizontal="left" vertical="center" wrapText="1"/>
      <protection locked="0"/>
    </xf>
    <xf numFmtId="0" fontId="13" fillId="0" borderId="13" xfId="62" applyFont="1" applyFill="1" applyBorder="1" applyAlignment="1" applyProtection="1">
      <alignment horizontal="left" vertical="center" wrapText="1"/>
      <protection locked="0"/>
    </xf>
    <xf numFmtId="0" fontId="13" fillId="0" borderId="25" xfId="62" applyFont="1" applyFill="1" applyBorder="1" applyAlignment="1" applyProtection="1">
      <alignment horizontal="left" vertical="center" wrapText="1"/>
      <protection locked="0"/>
    </xf>
    <xf numFmtId="0" fontId="13" fillId="0" borderId="22" xfId="62" applyFont="1" applyFill="1" applyBorder="1" applyAlignment="1" applyProtection="1">
      <alignment vertical="center" wrapText="1"/>
      <protection locked="0"/>
    </xf>
    <xf numFmtId="0" fontId="19" fillId="0" borderId="22" xfId="62" applyFont="1" applyFill="1" applyBorder="1" applyAlignment="1" applyProtection="1">
      <alignment vertical="center" wrapText="1"/>
      <protection locked="0"/>
    </xf>
    <xf numFmtId="0" fontId="20" fillId="0" borderId="22" xfId="62" applyFont="1" applyFill="1" applyBorder="1" applyAlignment="1" applyProtection="1">
      <alignment vertical="center" wrapText="1"/>
      <protection locked="0"/>
    </xf>
    <xf numFmtId="0" fontId="12" fillId="0" borderId="22" xfId="62" applyFont="1" applyFill="1" applyBorder="1" applyAlignment="1" applyProtection="1">
      <alignment vertical="center" wrapText="1"/>
      <protection locked="0"/>
    </xf>
    <xf numFmtId="0" fontId="21" fillId="0" borderId="22" xfId="62" applyFont="1" applyFill="1" applyBorder="1" applyAlignment="1" applyProtection="1">
      <alignment horizontal="left" vertical="center" wrapText="1"/>
      <protection locked="0"/>
    </xf>
    <xf numFmtId="183" fontId="15" fillId="0" borderId="22" xfId="0" applyNumberFormat="1" applyFont="1" applyFill="1" applyBorder="1" applyAlignment="1" applyProtection="1">
      <alignment horizontal="right" vertical="center"/>
      <protection hidden="1"/>
    </xf>
    <xf numFmtId="0" fontId="22" fillId="0" borderId="22" xfId="62" applyFont="1" applyFill="1" applyBorder="1" applyAlignment="1" applyProtection="1">
      <alignment horizontal="left" vertical="center" wrapText="1"/>
      <protection locked="0"/>
    </xf>
    <xf numFmtId="183" fontId="16" fillId="0" borderId="22" xfId="0" applyNumberFormat="1" applyFont="1" applyFill="1" applyBorder="1" applyAlignment="1" applyProtection="1">
      <alignment horizontal="right" vertical="center"/>
      <protection locked="0"/>
    </xf>
    <xf numFmtId="183" fontId="23" fillId="0" borderId="22" xfId="0" applyNumberFormat="1" applyFont="1" applyFill="1" applyBorder="1" applyAlignment="1" applyProtection="1">
      <alignment horizontal="right" vertical="center"/>
      <protection locked="0"/>
    </xf>
    <xf numFmtId="183" fontId="24" fillId="0" borderId="22" xfId="0" applyNumberFormat="1" applyFont="1" applyFill="1" applyBorder="1" applyAlignment="1" applyProtection="1">
      <alignment horizontal="right" vertical="center"/>
      <protection locked="0"/>
    </xf>
    <xf numFmtId="183" fontId="16" fillId="0" borderId="22" xfId="0" applyNumberFormat="1" applyFont="1" applyFill="1" applyBorder="1" applyAlignment="1" applyProtection="1">
      <alignment horizontal="right" vertical="center"/>
      <protection hidden="1"/>
    </xf>
    <xf numFmtId="0" fontId="15" fillId="0" borderId="22" xfId="62" applyFont="1" applyFill="1" applyBorder="1" applyAlignment="1" applyProtection="1">
      <alignment horizontal="center" vertical="center" wrapText="1"/>
      <protection locked="0"/>
    </xf>
    <xf numFmtId="0" fontId="5" fillId="0" borderId="22" xfId="62" applyFont="1" applyFill="1" applyBorder="1" applyAlignment="1" applyProtection="1">
      <alignment horizontal="left" vertical="center" wrapText="1"/>
      <protection locked="0"/>
    </xf>
    <xf numFmtId="0" fontId="5" fillId="0" borderId="26" xfId="62" applyFont="1" applyFill="1" applyBorder="1" applyAlignment="1" applyProtection="1">
      <alignment horizontal="left" vertical="center" wrapText="1"/>
      <protection locked="0"/>
    </xf>
    <xf numFmtId="183" fontId="15" fillId="0" borderId="26" xfId="0" applyNumberFormat="1" applyFont="1" applyFill="1" applyBorder="1" applyAlignment="1" applyProtection="1">
      <alignment horizontal="right" vertical="center"/>
      <protection locked="0"/>
    </xf>
    <xf numFmtId="0" fontId="15" fillId="0" borderId="7" xfId="62" applyFont="1" applyFill="1" applyBorder="1" applyAlignment="1" applyProtection="1">
      <alignment vertical="center" wrapText="1"/>
      <protection locked="0"/>
    </xf>
    <xf numFmtId="186" fontId="15" fillId="0" borderId="26" xfId="0" applyNumberFormat="1" applyFont="1" applyFill="1" applyBorder="1" applyAlignment="1" applyProtection="1">
      <alignment horizontal="right" vertical="center"/>
      <protection locked="0"/>
    </xf>
    <xf numFmtId="0" fontId="15" fillId="0" borderId="26" xfId="62" applyFont="1" applyFill="1" applyBorder="1" applyAlignment="1" applyProtection="1">
      <alignment horizontal="center" vertical="center" wrapText="1"/>
      <protection locked="0"/>
    </xf>
    <xf numFmtId="0" fontId="19" fillId="0" borderId="22" xfId="62" applyFont="1" applyFill="1" applyBorder="1" applyProtection="1">
      <alignment vertical="center"/>
      <protection locked="0"/>
    </xf>
    <xf numFmtId="49" fontId="19" fillId="0" borderId="22" xfId="62" applyNumberFormat="1" applyFont="1" applyFill="1" applyBorder="1" applyAlignment="1" applyProtection="1">
      <alignment vertical="center" wrapText="1"/>
      <protection locked="0"/>
    </xf>
    <xf numFmtId="0" fontId="25" fillId="0" borderId="22" xfId="62" applyFont="1" applyFill="1" applyBorder="1" applyAlignment="1" applyProtection="1">
      <alignment vertical="center" wrapText="1"/>
      <protection locked="0"/>
    </xf>
    <xf numFmtId="0" fontId="13" fillId="0" borderId="22" xfId="62" applyFont="1" applyFill="1" applyBorder="1" applyAlignment="1" applyProtection="1">
      <alignment vertical="center"/>
      <protection locked="0"/>
    </xf>
    <xf numFmtId="183" fontId="24" fillId="0" borderId="6" xfId="0" applyNumberFormat="1" applyFont="1" applyFill="1" applyBorder="1" applyAlignment="1" applyProtection="1">
      <alignment horizontal="right" vertical="center"/>
      <protection locked="0"/>
    </xf>
    <xf numFmtId="183" fontId="16" fillId="0" borderId="10" xfId="0" applyNumberFormat="1" applyFont="1" applyFill="1" applyBorder="1" applyAlignment="1" applyProtection="1">
      <alignment horizontal="right" vertical="center"/>
      <protection locked="0"/>
    </xf>
    <xf numFmtId="183" fontId="16" fillId="0" borderId="11" xfId="0" applyNumberFormat="1" applyFont="1" applyFill="1" applyBorder="1" applyAlignment="1" applyProtection="1">
      <alignment horizontal="right" vertical="center"/>
      <protection locked="0"/>
    </xf>
    <xf numFmtId="0" fontId="25" fillId="0" borderId="24" xfId="62" applyFont="1" applyFill="1" applyBorder="1" applyAlignment="1" applyProtection="1">
      <alignment horizontal="left" vertical="center" wrapText="1"/>
      <protection locked="0"/>
    </xf>
    <xf numFmtId="183" fontId="16" fillId="0" borderId="6" xfId="0" applyNumberFormat="1" applyFont="1" applyFill="1" applyBorder="1" applyAlignment="1" applyProtection="1">
      <alignment horizontal="right" vertical="center"/>
      <protection locked="0"/>
    </xf>
    <xf numFmtId="0" fontId="25" fillId="0" borderId="13" xfId="62" applyFont="1" applyFill="1" applyBorder="1" applyAlignment="1" applyProtection="1">
      <alignment horizontal="left" vertical="center" wrapText="1"/>
      <protection locked="0"/>
    </xf>
    <xf numFmtId="186" fontId="15" fillId="0" borderId="10" xfId="0" applyNumberFormat="1" applyFont="1" applyFill="1" applyBorder="1" applyAlignment="1" applyProtection="1">
      <alignment horizontal="right" vertical="center"/>
      <protection locked="0"/>
    </xf>
    <xf numFmtId="186" fontId="15" fillId="0" borderId="11" xfId="0" applyNumberFormat="1" applyFont="1" applyFill="1" applyBorder="1" applyAlignment="1" applyProtection="1">
      <alignment horizontal="right" vertical="center"/>
      <protection locked="0"/>
    </xf>
    <xf numFmtId="0" fontId="15" fillId="0" borderId="27" xfId="62" applyFont="1" applyFill="1" applyBorder="1" applyAlignment="1" applyProtection="1">
      <alignment horizontal="center" vertical="center" wrapText="1"/>
      <protection locked="0"/>
    </xf>
    <xf numFmtId="186" fontId="15" fillId="0" borderId="14" xfId="0" applyNumberFormat="1" applyFont="1" applyFill="1" applyBorder="1" applyAlignment="1" applyProtection="1">
      <alignment horizontal="right" vertical="center"/>
      <protection locked="0"/>
    </xf>
    <xf numFmtId="186" fontId="15" fillId="0" borderId="16" xfId="0" applyNumberFormat="1" applyFont="1" applyFill="1" applyBorder="1" applyAlignment="1" applyProtection="1">
      <alignment horizontal="right" vertical="center"/>
      <protection locked="0"/>
    </xf>
    <xf numFmtId="186" fontId="15" fillId="0" borderId="17" xfId="0" applyNumberFormat="1" applyFont="1" applyFill="1" applyBorder="1" applyAlignment="1" applyProtection="1">
      <alignment horizontal="right" vertical="center"/>
      <protection locked="0"/>
    </xf>
    <xf numFmtId="0" fontId="25" fillId="0" borderId="7" xfId="62" applyFont="1" applyFill="1" applyBorder="1" applyAlignment="1" applyProtection="1">
      <alignment horizontal="left" vertical="center" wrapText="1"/>
      <protection locked="0"/>
    </xf>
    <xf numFmtId="0" fontId="0" fillId="0" borderId="0" xfId="51" applyFill="1" applyAlignment="1" applyProtection="1">
      <alignment vertical="center"/>
      <protection locked="0"/>
    </xf>
    <xf numFmtId="0" fontId="0" fillId="0" borderId="0" xfId="51" applyFont="1" applyFill="1" applyProtection="1">
      <protection locked="0"/>
    </xf>
    <xf numFmtId="0" fontId="0" fillId="0" borderId="0" xfId="51" applyFill="1" applyBorder="1" applyAlignment="1" applyProtection="1">
      <alignment horizontal="left"/>
      <protection locked="0"/>
    </xf>
    <xf numFmtId="0" fontId="26" fillId="0" borderId="0" xfId="51" applyFont="1" applyFill="1" applyProtection="1">
      <protection locked="0"/>
    </xf>
    <xf numFmtId="0" fontId="0" fillId="0" borderId="0" xfId="51" applyFill="1" applyProtection="1">
      <protection locked="0"/>
    </xf>
    <xf numFmtId="0" fontId="27" fillId="0" borderId="0" xfId="51" applyFont="1" applyFill="1" applyBorder="1" applyAlignment="1" applyProtection="1">
      <alignment horizontal="center" vertical="center"/>
      <protection locked="0"/>
    </xf>
    <xf numFmtId="0" fontId="3" fillId="0" borderId="0" xfId="58" applyFont="1" applyFill="1" applyAlignment="1" applyProtection="1">
      <alignment vertical="center"/>
      <protection locked="0"/>
    </xf>
    <xf numFmtId="183" fontId="0" fillId="0" borderId="0" xfId="51" applyNumberFormat="1" applyFill="1" applyAlignment="1" applyProtection="1">
      <alignment vertical="center"/>
      <protection locked="0"/>
    </xf>
    <xf numFmtId="183" fontId="3" fillId="0" borderId="21" xfId="51" applyNumberFormat="1" applyFont="1" applyFill="1" applyBorder="1" applyAlignment="1" applyProtection="1">
      <alignment horizontal="center" vertical="center" wrapText="1" shrinkToFit="1"/>
      <protection locked="0"/>
    </xf>
    <xf numFmtId="0" fontId="28" fillId="0" borderId="1" xfId="51" applyFont="1" applyFill="1" applyBorder="1" applyAlignment="1" applyProtection="1">
      <alignment horizontal="center" vertical="center" wrapText="1"/>
      <protection hidden="1"/>
    </xf>
    <xf numFmtId="0" fontId="9" fillId="0" borderId="4" xfId="51" applyFont="1" applyFill="1" applyBorder="1" applyAlignment="1" applyProtection="1">
      <alignment vertical="center" wrapText="1"/>
      <protection locked="0"/>
    </xf>
    <xf numFmtId="0" fontId="9" fillId="0" borderId="1" xfId="51" applyFont="1" applyFill="1" applyBorder="1" applyAlignment="1" applyProtection="1">
      <alignment horizontal="center" vertical="center" wrapText="1"/>
      <protection locked="0"/>
    </xf>
    <xf numFmtId="0" fontId="9" fillId="0" borderId="4" xfId="51" applyFont="1" applyFill="1" applyBorder="1" applyAlignment="1" applyProtection="1">
      <alignment horizontal="center" vertical="center" wrapText="1"/>
      <protection locked="0"/>
    </xf>
    <xf numFmtId="183" fontId="3" fillId="0" borderId="22" xfId="51" applyNumberFormat="1" applyFont="1" applyFill="1" applyBorder="1" applyAlignment="1" applyProtection="1">
      <alignment horizontal="center" vertical="center" wrapText="1" shrinkToFit="1"/>
      <protection locked="0"/>
    </xf>
    <xf numFmtId="0" fontId="9" fillId="0" borderId="13" xfId="51" applyFont="1" applyFill="1" applyBorder="1" applyAlignment="1" applyProtection="1">
      <alignment vertical="center" wrapText="1"/>
      <protection locked="0"/>
    </xf>
    <xf numFmtId="0" fontId="9" fillId="0" borderId="13" xfId="51" applyFont="1" applyFill="1" applyBorder="1" applyAlignment="1" applyProtection="1">
      <alignment horizontal="center" vertical="center" wrapText="1"/>
      <protection locked="0"/>
    </xf>
    <xf numFmtId="0" fontId="29" fillId="0" borderId="22" xfId="51" applyFont="1" applyFill="1" applyBorder="1" applyAlignment="1" applyProtection="1">
      <alignment horizontal="left" vertical="center" wrapText="1"/>
      <protection locked="0"/>
    </xf>
    <xf numFmtId="183" fontId="11" fillId="0" borderId="21" xfId="0" applyNumberFormat="1" applyFont="1" applyFill="1" applyBorder="1" applyAlignment="1" applyProtection="1">
      <alignment vertical="center"/>
      <protection locked="0"/>
    </xf>
    <xf numFmtId="183" fontId="11" fillId="0" borderId="22" xfId="0" applyNumberFormat="1" applyFont="1" applyFill="1" applyBorder="1" applyAlignment="1" applyProtection="1">
      <alignment vertical="center"/>
      <protection locked="0"/>
    </xf>
    <xf numFmtId="0" fontId="9" fillId="0" borderId="22" xfId="51" applyFont="1" applyFill="1" applyBorder="1" applyAlignment="1" applyProtection="1">
      <alignment horizontal="left" vertical="center" wrapText="1"/>
      <protection locked="0"/>
    </xf>
    <xf numFmtId="183" fontId="3" fillId="0" borderId="22" xfId="0" applyNumberFormat="1" applyFont="1" applyFill="1" applyBorder="1" applyAlignment="1" applyProtection="1">
      <alignment vertical="center"/>
      <protection locked="0"/>
    </xf>
    <xf numFmtId="0" fontId="29" fillId="0" borderId="22" xfId="51" applyFont="1" applyFill="1" applyBorder="1" applyAlignment="1" applyProtection="1">
      <alignment horizontal="left" vertical="center" wrapText="1" shrinkToFit="1"/>
      <protection locked="0"/>
    </xf>
    <xf numFmtId="0" fontId="29" fillId="0" borderId="22" xfId="43" applyFont="1" applyFill="1" applyBorder="1" applyAlignment="1" applyProtection="1">
      <alignment horizontal="left" vertical="center" wrapText="1"/>
      <protection locked="0"/>
    </xf>
    <xf numFmtId="0" fontId="9" fillId="0" borderId="22" xfId="51" applyFont="1" applyFill="1" applyBorder="1" applyAlignment="1" applyProtection="1">
      <alignment horizontal="center" vertical="center" wrapText="1"/>
      <protection locked="0"/>
    </xf>
    <xf numFmtId="0" fontId="9" fillId="0" borderId="22" xfId="43" applyFont="1" applyFill="1" applyBorder="1" applyAlignment="1" applyProtection="1">
      <alignment horizontal="left" vertical="center" wrapText="1"/>
      <protection locked="0"/>
    </xf>
    <xf numFmtId="0" fontId="9" fillId="0" borderId="22" xfId="51" applyFont="1" applyFill="1" applyBorder="1" applyAlignment="1" applyProtection="1">
      <alignment horizontal="left" vertical="center" wrapText="1" shrinkToFit="1"/>
      <protection locked="0"/>
    </xf>
    <xf numFmtId="0" fontId="9" fillId="0" borderId="26" xfId="51" applyFont="1" applyFill="1" applyBorder="1" applyAlignment="1" applyProtection="1">
      <alignment horizontal="left" vertical="center" wrapText="1" shrinkToFit="1"/>
      <protection locked="0"/>
    </xf>
    <xf numFmtId="183" fontId="3" fillId="0" borderId="26" xfId="0" applyNumberFormat="1" applyFont="1" applyFill="1" applyBorder="1" applyAlignment="1" applyProtection="1">
      <alignment vertical="center"/>
      <protection locked="0"/>
    </xf>
    <xf numFmtId="0" fontId="9" fillId="0" borderId="7" xfId="51" applyFont="1" applyFill="1" applyBorder="1" applyAlignment="1" applyProtection="1">
      <alignment vertical="center" wrapText="1"/>
      <protection locked="0"/>
    </xf>
    <xf numFmtId="183" fontId="0" fillId="0" borderId="0" xfId="51" applyNumberFormat="1" applyFill="1" applyProtection="1">
      <protection locked="0"/>
    </xf>
    <xf numFmtId="0" fontId="0" fillId="0" borderId="0" xfId="51" applyFont="1" applyFill="1" applyAlignment="1" applyProtection="1">
      <alignment horizontal="right" vertical="center"/>
      <protection locked="0"/>
    </xf>
    <xf numFmtId="183" fontId="11" fillId="0" borderId="3" xfId="0" applyNumberFormat="1" applyFont="1" applyFill="1" applyBorder="1" applyAlignment="1" applyProtection="1">
      <alignment vertical="center"/>
      <protection locked="0"/>
    </xf>
    <xf numFmtId="183" fontId="11" fillId="0" borderId="9" xfId="0" applyNumberFormat="1" applyFont="1" applyFill="1" applyBorder="1" applyAlignment="1" applyProtection="1">
      <alignment vertical="center"/>
      <protection locked="0"/>
    </xf>
    <xf numFmtId="183" fontId="9" fillId="0" borderId="19" xfId="0" applyNumberFormat="1" applyFont="1" applyFill="1" applyBorder="1" applyAlignment="1" applyProtection="1">
      <alignment horizontal="left" vertical="top" wrapText="1"/>
      <protection locked="0"/>
    </xf>
    <xf numFmtId="183" fontId="11" fillId="0" borderId="6" xfId="0" applyNumberFormat="1" applyFont="1" applyFill="1" applyBorder="1" applyAlignment="1" applyProtection="1">
      <alignment vertical="center"/>
      <protection locked="0"/>
    </xf>
    <xf numFmtId="183" fontId="11" fillId="0" borderId="11" xfId="0" applyNumberFormat="1" applyFont="1" applyFill="1" applyBorder="1" applyAlignment="1" applyProtection="1">
      <alignment vertical="center"/>
      <protection locked="0"/>
    </xf>
    <xf numFmtId="183" fontId="9" fillId="0" borderId="20" xfId="51" applyNumberFormat="1" applyFont="1" applyFill="1" applyBorder="1" applyAlignment="1" applyProtection="1">
      <alignment horizontal="left" vertical="center" wrapText="1"/>
      <protection locked="0"/>
    </xf>
    <xf numFmtId="183" fontId="9" fillId="0" borderId="20" xfId="0" applyNumberFormat="1" applyFont="1" applyFill="1" applyBorder="1" applyAlignment="1" applyProtection="1">
      <alignment horizontal="left" vertical="center" wrapText="1"/>
      <protection locked="0"/>
    </xf>
    <xf numFmtId="183" fontId="3" fillId="0" borderId="6" xfId="0" applyNumberFormat="1" applyFont="1" applyFill="1" applyBorder="1" applyAlignment="1" applyProtection="1">
      <alignment vertical="center"/>
      <protection locked="0"/>
    </xf>
    <xf numFmtId="183" fontId="3" fillId="0" borderId="11" xfId="0" applyNumberFormat="1" applyFont="1" applyFill="1" applyBorder="1" applyAlignment="1" applyProtection="1">
      <alignment vertical="center"/>
      <protection locked="0"/>
    </xf>
    <xf numFmtId="183" fontId="9" fillId="0" borderId="20" xfId="61" applyNumberFormat="1" applyFont="1" applyFill="1" applyBorder="1" applyAlignment="1" applyProtection="1">
      <alignment horizontal="left" vertical="center" wrapText="1"/>
      <protection locked="0"/>
    </xf>
    <xf numFmtId="183" fontId="9" fillId="0" borderId="20" xfId="61" applyNumberFormat="1" applyFont="1" applyFill="1" applyBorder="1" applyAlignment="1" applyProtection="1">
      <alignment vertical="center" wrapText="1"/>
      <protection locked="0"/>
    </xf>
    <xf numFmtId="183" fontId="0" fillId="0" borderId="0" xfId="51" applyNumberFormat="1" applyFont="1" applyFill="1" applyProtection="1">
      <protection locked="0"/>
    </xf>
    <xf numFmtId="183" fontId="9" fillId="0" borderId="20" xfId="51" applyNumberFormat="1" applyFont="1" applyFill="1" applyBorder="1" applyAlignment="1" applyProtection="1">
      <alignment horizontal="center" vertical="center" wrapText="1"/>
      <protection locked="0"/>
    </xf>
    <xf numFmtId="183" fontId="30" fillId="0" borderId="20" xfId="51" applyNumberFormat="1" applyFont="1" applyFill="1" applyBorder="1" applyAlignment="1" applyProtection="1">
      <alignment horizontal="left" vertical="center" wrapText="1"/>
      <protection locked="0"/>
    </xf>
    <xf numFmtId="183" fontId="9" fillId="0" borderId="20" xfId="0" applyNumberFormat="1" applyFont="1" applyFill="1" applyBorder="1" applyAlignment="1" applyProtection="1">
      <alignment vertical="center" wrapText="1"/>
      <protection locked="0"/>
    </xf>
    <xf numFmtId="183" fontId="0" fillId="0" borderId="1" xfId="51" applyNumberFormat="1" applyFont="1" applyFill="1" applyBorder="1" applyAlignment="1" applyProtection="1">
      <alignment horizontal="center" vertical="center"/>
      <protection locked="0"/>
    </xf>
    <xf numFmtId="0" fontId="0" fillId="0" borderId="1" xfId="51" applyFont="1" applyFill="1" applyBorder="1" applyAlignment="1" applyProtection="1">
      <alignment horizontal="center" vertical="center"/>
      <protection locked="0"/>
    </xf>
    <xf numFmtId="1" fontId="0" fillId="0" borderId="1" xfId="51" applyNumberFormat="1" applyFill="1" applyBorder="1" applyAlignment="1" applyProtection="1">
      <alignment horizontal="right" vertical="center"/>
      <protection locked="0"/>
    </xf>
    <xf numFmtId="183" fontId="3" fillId="0" borderId="14" xfId="0" applyNumberFormat="1" applyFont="1" applyFill="1" applyBorder="1" applyAlignment="1" applyProtection="1">
      <alignment vertical="center"/>
      <protection locked="0"/>
    </xf>
    <xf numFmtId="183" fontId="3" fillId="0" borderId="17" xfId="0" applyNumberFormat="1" applyFont="1" applyFill="1" applyBorder="1" applyAlignment="1" applyProtection="1">
      <alignment vertical="center"/>
      <protection locked="0"/>
    </xf>
    <xf numFmtId="183" fontId="30" fillId="0" borderId="28" xfId="51" applyNumberFormat="1" applyFont="1" applyFill="1" applyBorder="1" applyAlignment="1" applyProtection="1">
      <alignment horizontal="left" vertical="center" wrapText="1"/>
      <protection locked="0"/>
    </xf>
    <xf numFmtId="1" fontId="0" fillId="0" borderId="1" xfId="51" applyNumberFormat="1" applyFont="1" applyFill="1" applyBorder="1" applyAlignment="1" applyProtection="1">
      <alignment horizontal="right" vertical="center"/>
      <protection locked="0"/>
    </xf>
    <xf numFmtId="0" fontId="0" fillId="0" borderId="0" xfId="51" applyFont="1" applyFill="1" applyAlignment="1" applyProtection="1">
      <alignment horizontal="right"/>
      <protection locked="0"/>
    </xf>
    <xf numFmtId="181" fontId="0" fillId="0" borderId="0" xfId="51" applyNumberFormat="1" applyFill="1" applyAlignment="1" applyProtection="1">
      <alignment horizontal="right"/>
      <protection locked="0"/>
    </xf>
    <xf numFmtId="0" fontId="0" fillId="0" borderId="0" xfId="51" applyFill="1" applyAlignment="1" applyProtection="1">
      <alignment vertical="top" wrapText="1"/>
      <protection locked="0"/>
    </xf>
    <xf numFmtId="0" fontId="0" fillId="0" borderId="0" xfId="51" applyFill="1" applyAlignment="1" applyProtection="1">
      <alignment horizontal="center"/>
      <protection locked="0"/>
    </xf>
    <xf numFmtId="2" fontId="0" fillId="0" borderId="1" xfId="51" applyNumberFormat="1" applyFill="1" applyBorder="1" applyAlignment="1" applyProtection="1">
      <alignment horizontal="right" vertical="center"/>
      <protection locked="0"/>
    </xf>
    <xf numFmtId="0" fontId="31" fillId="0" borderId="0" xfId="51" applyFont="1" applyFill="1" applyProtection="1">
      <protection locked="0"/>
    </xf>
    <xf numFmtId="0" fontId="0" fillId="0" borderId="0" xfId="60" applyFill="1" applyProtection="1">
      <protection hidden="1"/>
    </xf>
    <xf numFmtId="0" fontId="30" fillId="0" borderId="0" xfId="0" applyFont="1" applyFill="1" applyAlignment="1" applyProtection="1">
      <alignment vertical="center"/>
      <protection hidden="1"/>
    </xf>
    <xf numFmtId="0" fontId="0" fillId="0" borderId="0" xfId="0" applyFill="1" applyProtection="1">
      <protection hidden="1"/>
    </xf>
    <xf numFmtId="0" fontId="32" fillId="0" borderId="0" xfId="60" applyFont="1" applyFill="1" applyAlignment="1" applyProtection="1">
      <alignment horizontal="left"/>
      <protection hidden="1"/>
    </xf>
    <xf numFmtId="0" fontId="27" fillId="0" borderId="0" xfId="60" applyFont="1" applyFill="1" applyAlignment="1" applyProtection="1">
      <alignment horizontal="center" vertical="center"/>
      <protection hidden="1"/>
    </xf>
    <xf numFmtId="0" fontId="30" fillId="0" borderId="0" xfId="60" applyFont="1" applyFill="1" applyAlignment="1" applyProtection="1">
      <alignment horizontal="left" vertical="center"/>
      <protection hidden="1"/>
    </xf>
    <xf numFmtId="0" fontId="30" fillId="0" borderId="29" xfId="60" applyFont="1" applyFill="1" applyBorder="1" applyAlignment="1" applyProtection="1">
      <alignment horizontal="center" vertical="center"/>
      <protection hidden="1"/>
    </xf>
    <xf numFmtId="0" fontId="30" fillId="0" borderId="30" xfId="60" applyFont="1" applyFill="1" applyBorder="1" applyAlignment="1" applyProtection="1">
      <alignment horizontal="center" vertical="center"/>
      <protection hidden="1"/>
    </xf>
    <xf numFmtId="0" fontId="30" fillId="0" borderId="31" xfId="60" applyFont="1" applyFill="1" applyBorder="1" applyAlignment="1" applyProtection="1">
      <alignment horizontal="center" vertical="center"/>
      <protection hidden="1"/>
    </xf>
    <xf numFmtId="0" fontId="30" fillId="0" borderId="32" xfId="60" applyFont="1" applyFill="1" applyBorder="1" applyAlignment="1" applyProtection="1">
      <alignment horizontal="center" vertical="center"/>
      <protection hidden="1"/>
    </xf>
    <xf numFmtId="0" fontId="30" fillId="0" borderId="33" xfId="60" applyFont="1" applyFill="1" applyBorder="1" applyAlignment="1" applyProtection="1">
      <alignment horizontal="center" vertical="center"/>
      <protection hidden="1"/>
    </xf>
    <xf numFmtId="0" fontId="30" fillId="0" borderId="34" xfId="60" applyNumberFormat="1" applyFont="1" applyFill="1" applyBorder="1" applyAlignment="1" applyProtection="1">
      <alignment horizontal="center" vertical="center"/>
      <protection hidden="1"/>
    </xf>
    <xf numFmtId="0" fontId="30" fillId="0" borderId="35" xfId="60" applyNumberFormat="1" applyFont="1" applyFill="1" applyBorder="1" applyAlignment="1" applyProtection="1">
      <alignment horizontal="center" vertical="center" wrapText="1"/>
      <protection hidden="1"/>
    </xf>
    <xf numFmtId="186" fontId="30" fillId="0" borderId="35" xfId="63" applyNumberFormat="1" applyFont="1" applyFill="1" applyBorder="1" applyAlignment="1" applyProtection="1">
      <alignment horizontal="center" vertical="center" wrapText="1"/>
      <protection hidden="1"/>
    </xf>
    <xf numFmtId="0" fontId="30" fillId="0" borderId="35" xfId="60" applyNumberFormat="1" applyFont="1" applyFill="1" applyBorder="1" applyAlignment="1" applyProtection="1">
      <alignment horizontal="center" vertical="center"/>
      <protection hidden="1"/>
    </xf>
    <xf numFmtId="186" fontId="30" fillId="0" borderId="36" xfId="63" applyNumberFormat="1" applyFont="1" applyFill="1" applyBorder="1" applyAlignment="1" applyProtection="1">
      <alignment horizontal="center" vertical="center" wrapText="1"/>
      <protection hidden="1"/>
    </xf>
    <xf numFmtId="0" fontId="30" fillId="0" borderId="37" xfId="60" applyNumberFormat="1" applyFont="1" applyFill="1" applyBorder="1" applyAlignment="1" applyProtection="1">
      <alignment vertical="center"/>
      <protection hidden="1"/>
    </xf>
    <xf numFmtId="186" fontId="30" fillId="0" borderId="1" xfId="60" applyNumberFormat="1" applyFont="1" applyFill="1" applyBorder="1" applyAlignment="1" applyProtection="1">
      <alignment vertical="center"/>
      <protection hidden="1"/>
    </xf>
    <xf numFmtId="188" fontId="30" fillId="0" borderId="1" xfId="60" applyNumberFormat="1" applyFont="1" applyFill="1" applyBorder="1" applyAlignment="1" applyProtection="1">
      <alignment vertical="center"/>
      <protection hidden="1"/>
    </xf>
    <xf numFmtId="0" fontId="30" fillId="0" borderId="1" xfId="60" applyNumberFormat="1" applyFont="1" applyFill="1" applyBorder="1" applyAlignment="1" applyProtection="1">
      <alignment horizontal="left" vertical="center"/>
      <protection hidden="1"/>
    </xf>
    <xf numFmtId="0" fontId="30" fillId="0" borderId="38" xfId="60" applyNumberFormat="1" applyFont="1" applyFill="1" applyBorder="1" applyAlignment="1" applyProtection="1">
      <alignment horizontal="right" vertical="center"/>
      <protection hidden="1"/>
    </xf>
    <xf numFmtId="188" fontId="30" fillId="0" borderId="39" xfId="60" applyNumberFormat="1" applyFont="1" applyFill="1" applyBorder="1" applyAlignment="1" applyProtection="1">
      <alignment vertical="center"/>
      <protection hidden="1"/>
    </xf>
    <xf numFmtId="3" fontId="30" fillId="0" borderId="1" xfId="60" applyNumberFormat="1" applyFont="1" applyFill="1" applyBorder="1" applyAlignment="1" applyProtection="1">
      <alignment horizontal="left" vertical="center"/>
      <protection hidden="1"/>
    </xf>
    <xf numFmtId="3" fontId="30" fillId="0" borderId="1" xfId="60" applyNumberFormat="1" applyFont="1" applyFill="1" applyBorder="1" applyAlignment="1" applyProtection="1">
      <alignment vertical="center"/>
      <protection hidden="1"/>
    </xf>
    <xf numFmtId="3" fontId="30" fillId="0" borderId="38" xfId="60" applyNumberFormat="1" applyFont="1" applyFill="1" applyBorder="1" applyAlignment="1" applyProtection="1">
      <alignment vertical="center"/>
      <protection hidden="1"/>
    </xf>
    <xf numFmtId="3" fontId="33" fillId="0" borderId="37" xfId="60" applyNumberFormat="1" applyFont="1" applyFill="1" applyBorder="1" applyAlignment="1" applyProtection="1">
      <alignment horizontal="center" vertical="center"/>
      <protection hidden="1"/>
    </xf>
    <xf numFmtId="186" fontId="34" fillId="0" borderId="1" xfId="51" applyNumberFormat="1" applyFont="1" applyFill="1" applyBorder="1" applyAlignment="1">
      <alignment vertical="center"/>
    </xf>
    <xf numFmtId="0" fontId="33" fillId="0" borderId="1" xfId="60" applyNumberFormat="1" applyFont="1" applyFill="1" applyBorder="1" applyAlignment="1" applyProtection="1">
      <alignment horizontal="center" vertical="center"/>
      <protection hidden="1"/>
    </xf>
    <xf numFmtId="49" fontId="34" fillId="0" borderId="38" xfId="60" applyNumberFormat="1" applyFont="1" applyFill="1" applyBorder="1" applyAlignment="1" applyProtection="1">
      <alignment horizontal="right" vertical="center"/>
      <protection hidden="1"/>
    </xf>
    <xf numFmtId="188" fontId="30" fillId="0" borderId="39" xfId="60" applyNumberFormat="1" applyFont="1" applyFill="1" applyBorder="1" applyAlignment="1" applyProtection="1">
      <alignment horizontal="right" vertical="center"/>
      <protection hidden="1"/>
    </xf>
    <xf numFmtId="0" fontId="30" fillId="0" borderId="37" xfId="63" applyFont="1" applyFill="1" applyBorder="1" applyAlignment="1" applyProtection="1">
      <alignment vertical="center"/>
      <protection hidden="1"/>
    </xf>
    <xf numFmtId="0" fontId="30" fillId="0" borderId="37" xfId="63" applyFont="1" applyFill="1" applyBorder="1" applyAlignment="1" applyProtection="1">
      <alignment horizontal="left" vertical="center"/>
      <protection hidden="1"/>
    </xf>
    <xf numFmtId="186" fontId="30" fillId="0" borderId="1" xfId="51" applyNumberFormat="1" applyFont="1" applyFill="1" applyBorder="1" applyAlignment="1">
      <alignment vertical="center"/>
    </xf>
    <xf numFmtId="0" fontId="30" fillId="0" borderId="1" xfId="63" applyFont="1" applyFill="1" applyBorder="1" applyAlignment="1" applyProtection="1">
      <alignment horizontal="left" vertical="center"/>
      <protection hidden="1"/>
    </xf>
    <xf numFmtId="3" fontId="33" fillId="0" borderId="40" xfId="60" applyNumberFormat="1" applyFont="1" applyFill="1" applyBorder="1" applyAlignment="1" applyProtection="1">
      <alignment horizontal="center" vertical="center"/>
      <protection hidden="1"/>
    </xf>
    <xf numFmtId="186" fontId="34" fillId="0" borderId="41" xfId="51" applyNumberFormat="1" applyFont="1" applyFill="1" applyBorder="1" applyAlignment="1">
      <alignment vertical="center"/>
    </xf>
    <xf numFmtId="188" fontId="30" fillId="0" borderId="41" xfId="60" applyNumberFormat="1" applyFont="1" applyFill="1" applyBorder="1" applyAlignment="1" applyProtection="1">
      <alignment vertical="center"/>
      <protection hidden="1"/>
    </xf>
    <xf numFmtId="0" fontId="33" fillId="0" borderId="41" xfId="60" applyNumberFormat="1" applyFont="1" applyFill="1" applyBorder="1" applyAlignment="1" applyProtection="1">
      <alignment horizontal="center" vertical="center"/>
      <protection hidden="1"/>
    </xf>
    <xf numFmtId="186" fontId="34" fillId="0" borderId="42" xfId="60" applyNumberFormat="1" applyFont="1" applyFill="1" applyBorder="1" applyAlignment="1" applyProtection="1">
      <alignment vertical="center"/>
      <protection hidden="1"/>
    </xf>
    <xf numFmtId="188" fontId="30" fillId="0" borderId="43" xfId="60" applyNumberFormat="1" applyFont="1" applyFill="1" applyBorder="1" applyAlignment="1" applyProtection="1">
      <alignment vertical="center"/>
      <protection hidden="1"/>
    </xf>
    <xf numFmtId="0" fontId="0" fillId="0" borderId="0" xfId="0" applyFill="1" applyAlignment="1" applyProtection="1">
      <alignment vertical="center"/>
      <protection hidden="1"/>
    </xf>
    <xf numFmtId="186" fontId="0" fillId="0" borderId="0" xfId="0" applyNumberFormat="1" applyFill="1" applyProtection="1">
      <protection hidden="1"/>
    </xf>
    <xf numFmtId="0" fontId="30" fillId="0" borderId="0" xfId="0" applyFont="1" applyAlignment="1">
      <alignment horizontal="left" vertical="center"/>
    </xf>
    <xf numFmtId="0" fontId="27" fillId="0" borderId="0" xfId="60" applyFont="1" applyAlignment="1">
      <alignment horizontal="center" vertical="center"/>
    </xf>
    <xf numFmtId="0" fontId="35" fillId="0" borderId="0" xfId="6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right" vertical="center"/>
    </xf>
    <xf numFmtId="0" fontId="36" fillId="0" borderId="44" xfId="0" applyFont="1" applyBorder="1" applyAlignment="1">
      <alignment horizontal="center" vertical="center"/>
    </xf>
    <xf numFmtId="0" fontId="36" fillId="0" borderId="45" xfId="0" applyFont="1" applyBorder="1" applyAlignment="1">
      <alignment horizontal="center" vertical="center"/>
    </xf>
    <xf numFmtId="0" fontId="36" fillId="0" borderId="46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/>
    </xf>
    <xf numFmtId="0" fontId="33" fillId="0" borderId="48" xfId="0" applyFont="1" applyBorder="1" applyAlignment="1">
      <alignment horizontal="center" vertical="center"/>
    </xf>
    <xf numFmtId="186" fontId="37" fillId="0" borderId="49" xfId="0" applyNumberFormat="1" applyFont="1" applyFill="1" applyBorder="1" applyAlignment="1">
      <alignment vertical="center"/>
    </xf>
    <xf numFmtId="0" fontId="37" fillId="2" borderId="50" xfId="0" applyNumberFormat="1" applyFont="1" applyFill="1" applyBorder="1" applyAlignment="1">
      <alignment horizontal="left" vertical="center"/>
    </xf>
    <xf numFmtId="0" fontId="37" fillId="2" borderId="51" xfId="0" applyFont="1" applyFill="1" applyBorder="1" applyAlignment="1">
      <alignment horizontal="left" vertical="center"/>
    </xf>
    <xf numFmtId="186" fontId="37" fillId="2" borderId="49" xfId="0" applyNumberFormat="1" applyFont="1" applyFill="1" applyBorder="1" applyAlignment="1">
      <alignment vertical="center"/>
    </xf>
    <xf numFmtId="0" fontId="38" fillId="0" borderId="50" xfId="0" applyNumberFormat="1" applyFont="1" applyFill="1" applyBorder="1" applyAlignment="1">
      <alignment horizontal="left" vertical="center"/>
    </xf>
    <xf numFmtId="178" fontId="38" fillId="0" borderId="51" xfId="0" applyNumberFormat="1" applyFont="1" applyFill="1" applyBorder="1" applyAlignment="1" applyProtection="1">
      <alignment horizontal="left" vertical="center"/>
      <protection locked="0"/>
    </xf>
    <xf numFmtId="186" fontId="38" fillId="0" borderId="49" xfId="0" applyNumberFormat="1" applyFont="1" applyFill="1" applyBorder="1" applyAlignment="1">
      <alignment vertical="center"/>
    </xf>
    <xf numFmtId="0" fontId="36" fillId="0" borderId="45" xfId="0" applyFont="1" applyBorder="1" applyAlignment="1">
      <alignment horizontal="center" vertical="center" wrapText="1"/>
    </xf>
    <xf numFmtId="0" fontId="36" fillId="0" borderId="50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/>
    </xf>
    <xf numFmtId="0" fontId="36" fillId="0" borderId="5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186" fontId="37" fillId="0" borderId="51" xfId="0" applyNumberFormat="1" applyFont="1" applyFill="1" applyBorder="1" applyAlignment="1">
      <alignment vertical="center"/>
    </xf>
    <xf numFmtId="187" fontId="38" fillId="0" borderId="50" xfId="0" applyNumberFormat="1" applyFont="1" applyFill="1" applyBorder="1" applyAlignment="1">
      <alignment horizontal="left" vertical="center"/>
    </xf>
    <xf numFmtId="0" fontId="38" fillId="0" borderId="51" xfId="0" applyFont="1" applyFill="1" applyBorder="1" applyAlignment="1">
      <alignment horizontal="left" vertical="center"/>
    </xf>
    <xf numFmtId="186" fontId="38" fillId="0" borderId="51" xfId="0" applyNumberFormat="1" applyFont="1" applyFill="1" applyBorder="1" applyAlignment="1">
      <alignment vertical="center"/>
    </xf>
    <xf numFmtId="186" fontId="38" fillId="0" borderId="51" xfId="0" applyNumberFormat="1" applyFont="1" applyBorder="1" applyAlignment="1">
      <alignment vertical="center"/>
    </xf>
    <xf numFmtId="186" fontId="38" fillId="0" borderId="49" xfId="0" applyNumberFormat="1" applyFont="1" applyBorder="1" applyAlignment="1">
      <alignment vertical="center"/>
    </xf>
    <xf numFmtId="0" fontId="30" fillId="0" borderId="50" xfId="0" applyNumberFormat="1" applyFont="1" applyFill="1" applyBorder="1" applyAlignment="1">
      <alignment horizontal="left" vertical="center"/>
    </xf>
    <xf numFmtId="0" fontId="30" fillId="0" borderId="52" xfId="0" applyNumberFormat="1" applyFont="1" applyFill="1" applyBorder="1" applyAlignment="1">
      <alignment horizontal="left" vertical="center"/>
    </xf>
    <xf numFmtId="0" fontId="38" fillId="0" borderId="53" xfId="0" applyFont="1" applyFill="1" applyBorder="1" applyAlignment="1">
      <alignment horizontal="left" vertical="center"/>
    </xf>
    <xf numFmtId="186" fontId="38" fillId="0" borderId="53" xfId="0" applyNumberFormat="1" applyFont="1" applyFill="1" applyBorder="1" applyAlignment="1">
      <alignment vertical="center"/>
    </xf>
    <xf numFmtId="186" fontId="38" fillId="0" borderId="53" xfId="0" applyNumberFormat="1" applyFont="1" applyBorder="1" applyAlignment="1">
      <alignment vertical="center"/>
    </xf>
    <xf numFmtId="186" fontId="38" fillId="0" borderId="54" xfId="0" applyNumberFormat="1" applyFont="1" applyBorder="1" applyAlignment="1">
      <alignment vertical="center"/>
    </xf>
    <xf numFmtId="0" fontId="0" fillId="0" borderId="0" xfId="0" applyFill="1"/>
    <xf numFmtId="0" fontId="36" fillId="0" borderId="0" xfId="0" applyFont="1" applyFill="1" applyBorder="1" applyAlignment="1">
      <alignment horizontal="center" vertical="center" wrapText="1"/>
    </xf>
    <xf numFmtId="0" fontId="36" fillId="0" borderId="55" xfId="0" applyFont="1" applyBorder="1" applyAlignment="1">
      <alignment horizontal="center" vertical="center"/>
    </xf>
    <xf numFmtId="0" fontId="33" fillId="0" borderId="56" xfId="0" applyFont="1" applyBorder="1" applyAlignment="1">
      <alignment horizontal="center" vertical="center"/>
    </xf>
    <xf numFmtId="186" fontId="37" fillId="0" borderId="51" xfId="0" applyNumberFormat="1" applyFont="1" applyBorder="1" applyAlignment="1">
      <alignment vertical="center"/>
    </xf>
    <xf numFmtId="192" fontId="34" fillId="0" borderId="57" xfId="0" applyNumberFormat="1" applyFont="1" applyBorder="1" applyAlignment="1">
      <alignment horizontal="right" vertical="center" wrapText="1"/>
    </xf>
    <xf numFmtId="187" fontId="39" fillId="0" borderId="50" xfId="0" applyNumberFormat="1" applyFont="1" applyFill="1" applyBorder="1" applyAlignment="1">
      <alignment horizontal="left" vertical="center"/>
    </xf>
    <xf numFmtId="0" fontId="39" fillId="0" borderId="51" xfId="0" applyFont="1" applyFill="1" applyBorder="1" applyAlignment="1">
      <alignment horizontal="left" vertical="center"/>
    </xf>
    <xf numFmtId="186" fontId="38" fillId="3" borderId="51" xfId="0" applyNumberFormat="1" applyFont="1" applyFill="1" applyBorder="1" applyAlignment="1">
      <alignment vertical="center"/>
    </xf>
    <xf numFmtId="192" fontId="38" fillId="3" borderId="49" xfId="0" applyNumberFormat="1" applyFont="1" applyFill="1" applyBorder="1" applyAlignment="1">
      <alignment vertical="center"/>
    </xf>
    <xf numFmtId="191" fontId="40" fillId="0" borderId="50" xfId="0" applyNumberFormat="1" applyFont="1" applyFill="1" applyBorder="1" applyAlignment="1">
      <alignment horizontal="left" vertical="center"/>
    </xf>
    <xf numFmtId="178" fontId="40" fillId="0" borderId="51" xfId="0" applyNumberFormat="1" applyFont="1" applyFill="1" applyBorder="1" applyAlignment="1" applyProtection="1">
      <alignment horizontal="left" vertical="center"/>
      <protection locked="0"/>
    </xf>
    <xf numFmtId="186" fontId="38" fillId="4" borderId="51" xfId="0" applyNumberFormat="1" applyFont="1" applyFill="1" applyBorder="1" applyAlignment="1">
      <alignment vertical="center"/>
    </xf>
    <xf numFmtId="192" fontId="38" fillId="4" borderId="49" xfId="0" applyNumberFormat="1" applyFont="1" applyFill="1" applyBorder="1" applyAlignment="1">
      <alignment vertical="center"/>
    </xf>
    <xf numFmtId="191" fontId="30" fillId="0" borderId="50" xfId="0" applyNumberFormat="1" applyFont="1" applyFill="1" applyBorder="1" applyAlignment="1">
      <alignment horizontal="left" vertical="center"/>
    </xf>
    <xf numFmtId="177" fontId="30" fillId="0" borderId="51" xfId="0" applyNumberFormat="1" applyFont="1" applyFill="1" applyBorder="1" applyAlignment="1" applyProtection="1">
      <alignment horizontal="left" vertical="center"/>
      <protection locked="0"/>
    </xf>
    <xf numFmtId="192" fontId="38" fillId="0" borderId="49" xfId="0" applyNumberFormat="1" applyFont="1" applyBorder="1" applyAlignment="1">
      <alignment vertical="center"/>
    </xf>
    <xf numFmtId="177" fontId="30" fillId="0" borderId="51" xfId="0" applyNumberFormat="1" applyFont="1" applyFill="1" applyBorder="1" applyAlignment="1">
      <alignment horizontal="left" vertical="center"/>
    </xf>
    <xf numFmtId="177" fontId="30" fillId="0" borderId="51" xfId="0" applyNumberFormat="1" applyFont="1" applyBorder="1" applyAlignment="1">
      <alignment horizontal="left" vertical="center"/>
    </xf>
    <xf numFmtId="178" fontId="40" fillId="0" borderId="51" xfId="0" applyNumberFormat="1" applyFont="1" applyFill="1" applyBorder="1" applyAlignment="1">
      <alignment horizontal="left" vertical="center"/>
    </xf>
    <xf numFmtId="191" fontId="39" fillId="0" borderId="50" xfId="0" applyNumberFormat="1" applyFont="1" applyFill="1" applyBorder="1" applyAlignment="1">
      <alignment horizontal="left" vertical="center"/>
    </xf>
    <xf numFmtId="190" fontId="39" fillId="0" borderId="51" xfId="0" applyNumberFormat="1" applyFont="1" applyFill="1" applyBorder="1" applyAlignment="1" applyProtection="1">
      <alignment horizontal="left" vertical="center"/>
      <protection locked="0"/>
    </xf>
    <xf numFmtId="178" fontId="40" fillId="0" borderId="51" xfId="0" applyNumberFormat="1" applyFont="1" applyBorder="1" applyAlignment="1">
      <alignment horizontal="left" vertical="center"/>
    </xf>
    <xf numFmtId="0" fontId="39" fillId="0" borderId="51" xfId="0" applyFont="1" applyBorder="1" applyAlignment="1">
      <alignment horizontal="left" vertical="center"/>
    </xf>
    <xf numFmtId="192" fontId="38" fillId="0" borderId="49" xfId="0" applyNumberFormat="1" applyFont="1" applyFill="1" applyBorder="1" applyAlignment="1">
      <alignment vertical="center"/>
    </xf>
    <xf numFmtId="191" fontId="30" fillId="0" borderId="52" xfId="0" applyNumberFormat="1" applyFont="1" applyFill="1" applyBorder="1" applyAlignment="1">
      <alignment horizontal="left" vertical="center"/>
    </xf>
    <xf numFmtId="177" fontId="30" fillId="0" borderId="53" xfId="0" applyNumberFormat="1" applyFont="1" applyBorder="1" applyAlignment="1">
      <alignment horizontal="left" vertical="center"/>
    </xf>
    <xf numFmtId="192" fontId="38" fillId="0" borderId="54" xfId="0" applyNumberFormat="1" applyFont="1" applyBorder="1" applyAlignment="1">
      <alignment vertical="center"/>
    </xf>
    <xf numFmtId="0" fontId="0" fillId="0" borderId="0" xfId="0" applyFont="1" applyFill="1"/>
    <xf numFmtId="0" fontId="31" fillId="0" borderId="0" xfId="0" applyFont="1"/>
    <xf numFmtId="186" fontId="30" fillId="0" borderId="51" xfId="0" applyNumberFormat="1" applyFont="1" applyFill="1" applyBorder="1" applyAlignment="1">
      <alignment vertical="center"/>
    </xf>
    <xf numFmtId="192" fontId="30" fillId="0" borderId="49" xfId="0" applyNumberFormat="1" applyFont="1" applyFill="1" applyBorder="1" applyAlignment="1">
      <alignment vertical="center"/>
    </xf>
    <xf numFmtId="186" fontId="30" fillId="0" borderId="51" xfId="0" applyNumberFormat="1" applyFont="1" applyBorder="1" applyAlignment="1">
      <alignment vertical="center"/>
    </xf>
    <xf numFmtId="192" fontId="30" fillId="0" borderId="49" xfId="0" applyNumberFormat="1" applyFont="1" applyBorder="1" applyAlignment="1">
      <alignment vertical="center"/>
    </xf>
    <xf numFmtId="0" fontId="40" fillId="0" borderId="50" xfId="0" applyNumberFormat="1" applyFont="1" applyFill="1" applyBorder="1" applyAlignment="1">
      <alignment horizontal="left" vertical="center"/>
    </xf>
    <xf numFmtId="178" fontId="40" fillId="0" borderId="51" xfId="0" applyNumberFormat="1" applyFont="1" applyFill="1" applyBorder="1" applyAlignment="1" applyProtection="1" quotePrefix="1">
      <alignment horizontal="left" vertical="center"/>
      <protection locked="0"/>
    </xf>
    <xf numFmtId="0" fontId="39" fillId="0" borderId="51" xfId="0" applyFont="1" applyBorder="1" applyAlignment="1" quotePrefix="1">
      <alignment horizontal="left" vertical="center"/>
    </xf>
    <xf numFmtId="178" fontId="38" fillId="0" borderId="51" xfId="0" applyNumberFormat="1" applyFont="1" applyFill="1" applyBorder="1" applyAlignment="1" applyProtection="1" quotePrefix="1">
      <alignment horizontal="left" vertical="center"/>
      <protection locked="0"/>
    </xf>
    <xf numFmtId="0" fontId="27" fillId="0" borderId="0" xfId="60" applyFont="1" applyFill="1" applyAlignment="1" applyProtection="1" quotePrefix="1">
      <alignment horizontal="center" vertical="center"/>
      <protection hidden="1"/>
    </xf>
    <xf numFmtId="0" fontId="30" fillId="0" borderId="35" xfId="60" applyNumberFormat="1" applyFont="1" applyFill="1" applyBorder="1" applyAlignment="1" applyProtection="1" quotePrefix="1">
      <alignment horizontal="center" vertical="center" wrapText="1"/>
      <protection hidden="1"/>
    </xf>
    <xf numFmtId="0" fontId="30" fillId="0" borderId="1" xfId="60" applyNumberFormat="1" applyFont="1" applyFill="1" applyBorder="1" applyAlignment="1" applyProtection="1" quotePrefix="1">
      <alignment horizontal="left" vertical="center"/>
      <protection hidden="1"/>
    </xf>
    <xf numFmtId="3" fontId="30" fillId="0" borderId="1" xfId="60" applyNumberFormat="1" applyFont="1" applyFill="1" applyBorder="1" applyAlignment="1" applyProtection="1" quotePrefix="1">
      <alignment horizontal="left" vertical="center"/>
      <protection hidden="1"/>
    </xf>
    <xf numFmtId="3" fontId="33" fillId="0" borderId="37" xfId="60" applyNumberFormat="1" applyFont="1" applyFill="1" applyBorder="1" applyAlignment="1" applyProtection="1" quotePrefix="1">
      <alignment horizontal="center" vertical="center"/>
      <protection hidden="1"/>
    </xf>
    <xf numFmtId="0" fontId="33" fillId="0" borderId="1" xfId="60" applyNumberFormat="1" applyFont="1" applyFill="1" applyBorder="1" applyAlignment="1" applyProtection="1" quotePrefix="1">
      <alignment horizontal="center" vertical="center"/>
      <protection hidden="1"/>
    </xf>
    <xf numFmtId="0" fontId="30" fillId="0" borderId="37" xfId="63" applyFont="1" applyFill="1" applyBorder="1" applyAlignment="1" applyProtection="1" quotePrefix="1">
      <alignment horizontal="left" vertical="center"/>
      <protection hidden="1"/>
    </xf>
    <xf numFmtId="0" fontId="30" fillId="0" borderId="1" xfId="63" applyFont="1" applyFill="1" applyBorder="1" applyAlignment="1" applyProtection="1" quotePrefix="1">
      <alignment horizontal="left" vertical="center"/>
      <protection hidden="1"/>
    </xf>
    <xf numFmtId="3" fontId="33" fillId="0" borderId="40" xfId="60" applyNumberFormat="1" applyFont="1" applyFill="1" applyBorder="1" applyAlignment="1" applyProtection="1" quotePrefix="1">
      <alignment horizontal="center" vertical="center"/>
      <protection hidden="1"/>
    </xf>
    <xf numFmtId="0" fontId="33" fillId="0" borderId="41" xfId="60" applyNumberFormat="1" applyFont="1" applyFill="1" applyBorder="1" applyAlignment="1" applyProtection="1" quotePrefix="1">
      <alignment horizontal="center" vertical="center"/>
      <protection hidden="1"/>
    </xf>
    <xf numFmtId="0" fontId="2" fillId="0" borderId="0" xfId="62" applyFont="1" applyFill="1" applyAlignment="1" applyProtection="1" quotePrefix="1">
      <alignment horizontal="center" vertical="center"/>
      <protection locked="0"/>
    </xf>
    <xf numFmtId="0" fontId="7" fillId="0" borderId="21" xfId="62" applyFont="1" applyFill="1" applyBorder="1" applyAlignment="1" applyProtection="1" quotePrefix="1">
      <alignment horizontal="left" vertical="center"/>
      <protection locked="0"/>
    </xf>
    <xf numFmtId="0" fontId="7" fillId="0" borderId="22" xfId="62" applyFont="1" applyFill="1" applyBorder="1" applyAlignment="1" applyProtection="1" quotePrefix="1">
      <alignment horizontal="left" vertical="center" wrapText="1"/>
      <protection locked="0"/>
    </xf>
    <xf numFmtId="0" fontId="0" fillId="0" borderId="22" xfId="62" applyFont="1" applyFill="1" applyBorder="1" applyAlignment="1" applyProtection="1" quotePrefix="1">
      <alignment horizontal="left" vertical="center" wrapText="1"/>
      <protection locked="0"/>
    </xf>
    <xf numFmtId="0" fontId="6" fillId="0" borderId="22" xfId="62" applyFont="1" applyFill="1" applyBorder="1" applyAlignment="1" applyProtection="1" quotePrefix="1">
      <alignment horizontal="left" vertical="center" wrapText="1"/>
      <protection locked="0"/>
    </xf>
    <xf numFmtId="0" fontId="12" fillId="0" borderId="22" xfId="62" applyFill="1" applyBorder="1" applyAlignment="1" applyProtection="1" quotePrefix="1">
      <alignment horizontal="left" vertical="center" wrapText="1"/>
      <protection locked="0"/>
    </xf>
    <xf numFmtId="0" fontId="21" fillId="0" borderId="22" xfId="62" applyFont="1" applyFill="1" applyBorder="1" applyAlignment="1" applyProtection="1" quotePrefix="1">
      <alignment horizontal="left" vertical="center" wrapText="1"/>
      <protection locked="0"/>
    </xf>
    <xf numFmtId="0" fontId="22" fillId="0" borderId="22" xfId="62" applyFont="1" applyFill="1" applyBorder="1" applyAlignment="1" applyProtection="1" quotePrefix="1">
      <alignment horizontal="left" vertical="center" wrapText="1"/>
      <protection locked="0"/>
    </xf>
    <xf numFmtId="0" fontId="5" fillId="0" borderId="22" xfId="62" applyFont="1" applyFill="1" applyBorder="1" applyAlignment="1" applyProtection="1" quotePrefix="1">
      <alignment horizontal="left" vertical="center" wrapText="1"/>
      <protection locked="0"/>
    </xf>
    <xf numFmtId="0" fontId="5" fillId="0" borderId="26" xfId="62" applyFont="1" applyFill="1" applyBorder="1" applyAlignment="1" applyProtection="1" quotePrefix="1">
      <alignment horizontal="left" vertical="center" wrapText="1"/>
      <protection locked="0"/>
    </xf>
    <xf numFmtId="0" fontId="9" fillId="0" borderId="10" xfId="61" applyFont="1" applyFill="1" applyBorder="1" applyAlignment="1" applyProtection="1" quotePrefix="1">
      <alignment horizontal="center" vertical="center" wrapText="1"/>
      <protection locked="0"/>
    </xf>
    <xf numFmtId="0" fontId="9" fillId="0" borderId="11" xfId="61" applyFont="1" applyFill="1" applyBorder="1" applyAlignment="1" applyProtection="1" quotePrefix="1">
      <alignment horizontal="center" vertical="center" wrapText="1"/>
      <protection locked="0"/>
    </xf>
    <xf numFmtId="0" fontId="1" fillId="0" borderId="6" xfId="62" applyFont="1" applyFill="1" applyBorder="1" applyAlignment="1" applyProtection="1" quotePrefix="1">
      <alignment horizontal="center" vertical="center" wrapText="1"/>
      <protection locked="0"/>
    </xf>
    <xf numFmtId="0" fontId="1" fillId="0" borderId="6" xfId="62" applyFont="1" applyFill="1" applyBorder="1" applyAlignment="1" applyProtection="1" quotePrefix="1">
      <alignment horizontal="left" vertical="center" wrapText="1"/>
      <protection locked="0"/>
    </xf>
    <xf numFmtId="0" fontId="5" fillId="0" borderId="6" xfId="62" applyFont="1" applyFill="1" applyBorder="1" applyAlignment="1" applyProtection="1" quotePrefix="1">
      <alignment horizontal="left" vertical="center" wrapText="1"/>
      <protection locked="0"/>
    </xf>
    <xf numFmtId="0" fontId="4" fillId="0" borderId="6" xfId="62" applyFont="1" applyFill="1" applyBorder="1" applyAlignment="1" applyProtection="1" quotePrefix="1">
      <alignment horizontal="left" vertical="center" wrapText="1"/>
      <protection locked="0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RowLevel_0" xfId="12"/>
    <cellStyle name="已访问的超链接" xfId="13" builtinId="9"/>
    <cellStyle name="Currency_1995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百分比 2 2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2 2 9" xfId="43"/>
    <cellStyle name="强调文字颜色 4" xfId="44" builtinId="41"/>
    <cellStyle name="no dec" xfId="45"/>
    <cellStyle name="20% - 强调文字颜色 4" xfId="46" builtinId="42"/>
    <cellStyle name="40% - 强调文字颜色 4" xfId="47" builtinId="43"/>
    <cellStyle name="强调文字颜色 5" xfId="48" builtinId="45"/>
    <cellStyle name="Comma [0]_1995" xfId="49"/>
    <cellStyle name="Comma_1995" xfId="50"/>
    <cellStyle name="常规 2 2" xfId="51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Currency [0]_1995" xfId="57"/>
    <cellStyle name="常规_07年收支预算草案建议表1。4" xfId="58"/>
    <cellStyle name="Normal_APR" xfId="59"/>
    <cellStyle name="常规 2" xfId="60"/>
    <cellStyle name="常规 2 2 6 2" xfId="61"/>
    <cellStyle name="常规 20" xfId="62"/>
    <cellStyle name="常规 3" xfId="63"/>
    <cellStyle name="常规_07年收支预算草案建议表1。4 2" xfId="64"/>
    <cellStyle name="常规_2007年年初预算表" xfId="65"/>
    <cellStyle name="普通_97-917" xfId="66"/>
    <cellStyle name="千分位[0]_laroux" xfId="67"/>
    <cellStyle name="千分位_97-917" xfId="68"/>
    <cellStyle name="千位[0]_1" xfId="69"/>
    <cellStyle name="千位_1" xfId="70"/>
    <cellStyle name="未定义" xfId="71"/>
    <cellStyle name="样式 1" xfId="72"/>
  </cellStyles>
  <tableStyles count="0" defaultTableStyle="TableStyleMedium2" defaultPivotStyle="PivotStyleLight16"/>
  <colors>
    <mruColors>
      <color rgb="00FFFFFF"/>
      <color rgb="00C0C0C0"/>
      <color rgb="00FF0000"/>
      <color rgb="00993300"/>
      <color rgb="00CCFFFF"/>
      <color rgb="00333399"/>
      <color rgb="00FFCC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imary\&#33258;&#30001;&#20132;&#25442;&#21306;\&#30707;\&#37096;&#38376;&#25253;&#3492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AAA&#25991;&#20214;\&#39044;&#31639;&#31185;\1.&#37096;&#38376;&#39044;&#31639;\2024&#24180;&#39044;&#31639;\9.&#26597;&#35810;&#25163;&#20876;\2.2023&#26597;&#35810;&#25163;&#20876;&#65288;&#23450;&#65289;\20210103&#23450;&#31295;&#8212;&#20219;-&#37325;&#24198;&#24066;&#32166;&#27743;&#21306;2021&#24180;&#37096;&#38376;&#39044;&#31639;&#26041;&#26696;&#34920;&#65288;&#24179;&#34913;&#22823;&#34920;&#27979;&#31639;&#65289;&#65288;&#25903;&#20986;&#25968;&#20026;&#24179;&#34913;&#25968;&#65292;&#22686;&#21152;&#29028;&#30719;&#32500;&#31283;&#65289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_x0015_"/>
      <sheetName val="支出总表(单位)3"/>
      <sheetName val="支出总表(科目)4"/>
      <sheetName val="支出分类汇总6"/>
      <sheetName val="支出分类汇总7"/>
      <sheetName val="Sheet1"/>
      <sheetName val="Sheet2"/>
      <sheetName val="Sheet3"/>
      <sheetName val="_x0015_"/>
      <sheetName val="_x005f_x0015_"/>
      <sheetName val="_x0015_"/>
      <sheetName val="_x0015_"/>
      <sheetName val="_x0015_"/>
      <sheetName val="_x0015_"/>
      <sheetName val="_x0015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>
        <row r="5">
          <cell r="B5">
            <v>214304</v>
          </cell>
        </row>
        <row r="5">
          <cell r="D5">
            <v>201667.74</v>
          </cell>
        </row>
        <row r="5">
          <cell r="F5">
            <v>204489</v>
          </cell>
        </row>
        <row r="5">
          <cell r="J5">
            <v>204524</v>
          </cell>
        </row>
        <row r="5">
          <cell r="O5">
            <v>216040</v>
          </cell>
        </row>
        <row r="29">
          <cell r="B29">
            <v>890</v>
          </cell>
        </row>
        <row r="29">
          <cell r="D29">
            <v>723</v>
          </cell>
        </row>
        <row r="29">
          <cell r="F29">
            <v>600</v>
          </cell>
        </row>
        <row r="29">
          <cell r="J29">
            <v>778</v>
          </cell>
        </row>
        <row r="29">
          <cell r="O29">
            <v>1000</v>
          </cell>
        </row>
        <row r="30">
          <cell r="B30">
            <v>712</v>
          </cell>
        </row>
        <row r="30">
          <cell r="D30">
            <v>578.4</v>
          </cell>
        </row>
        <row r="30">
          <cell r="F30">
            <v>520</v>
          </cell>
        </row>
        <row r="30">
          <cell r="J30">
            <v>623</v>
          </cell>
        </row>
        <row r="30">
          <cell r="O30">
            <v>800</v>
          </cell>
        </row>
      </sheetData>
      <sheetData sheetId="1">
        <row r="47">
          <cell r="J47">
            <v>37597</v>
          </cell>
        </row>
        <row r="48">
          <cell r="B48">
            <v>-3542</v>
          </cell>
        </row>
        <row r="48">
          <cell r="D48">
            <v>-11084</v>
          </cell>
        </row>
        <row r="48">
          <cell r="H48">
            <v>-62303</v>
          </cell>
        </row>
        <row r="50">
          <cell r="B50">
            <v>613515</v>
          </cell>
        </row>
        <row r="50">
          <cell r="D50">
            <v>642683.74</v>
          </cell>
        </row>
        <row r="50">
          <cell r="F50">
            <v>724068.3</v>
          </cell>
        </row>
        <row r="50">
          <cell r="H50">
            <v>757049.11</v>
          </cell>
        </row>
        <row r="50">
          <cell r="J50">
            <v>722233.5</v>
          </cell>
        </row>
      </sheetData>
      <sheetData sheetId="2">
        <row r="5">
          <cell r="B5">
            <v>590655</v>
          </cell>
        </row>
        <row r="5">
          <cell r="D5">
            <v>612356</v>
          </cell>
        </row>
        <row r="5">
          <cell r="F5">
            <v>724068.399864097</v>
          </cell>
        </row>
        <row r="5">
          <cell r="H5">
            <v>687515</v>
          </cell>
        </row>
        <row r="5">
          <cell r="J5">
            <v>722233.8214</v>
          </cell>
        </row>
      </sheetData>
      <sheetData sheetId="3">
        <row r="19">
          <cell r="O19">
            <v>-118842</v>
          </cell>
        </row>
        <row r="30">
          <cell r="D30">
            <v>-195000</v>
          </cell>
          <cell r="E30">
            <v>-200000</v>
          </cell>
          <cell r="F30">
            <v>-155321</v>
          </cell>
        </row>
      </sheetData>
      <sheetData sheetId="4">
        <row r="23">
          <cell r="D23">
            <v>-35527.8</v>
          </cell>
          <cell r="E23">
            <v>-30528.8</v>
          </cell>
          <cell r="F23">
            <v>-98324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1"/>
  <sheetViews>
    <sheetView showZeros="0" workbookViewId="0">
      <pane ySplit="5" topLeftCell="A6" activePane="bottomLeft" state="frozen"/>
      <selection/>
      <selection pane="bottomLeft" activeCell="E179" sqref="E179"/>
    </sheetView>
  </sheetViews>
  <sheetFormatPr defaultColWidth="9" defaultRowHeight="14.25" outlineLevelCol="6"/>
  <cols>
    <col min="1" max="1" width="10.625" customWidth="1"/>
    <col min="2" max="2" width="35.625" customWidth="1"/>
    <col min="3" max="4" width="12.625" customWidth="1"/>
    <col min="5" max="5" width="10.625" customWidth="1"/>
  </cols>
  <sheetData>
    <row r="1" spans="1:1">
      <c r="A1" s="248" t="s">
        <v>0</v>
      </c>
    </row>
    <row r="2" ht="24" spans="1:5">
      <c r="A2" s="249" t="s">
        <v>1</v>
      </c>
      <c r="B2" s="249"/>
      <c r="C2" s="250"/>
      <c r="D2" s="250"/>
      <c r="E2" s="250"/>
    </row>
    <row r="3" ht="20.1" customHeight="1" spans="1:5">
      <c r="A3" s="251" t="s">
        <v>2</v>
      </c>
      <c r="B3" s="251"/>
      <c r="C3" s="251"/>
      <c r="D3" s="251"/>
      <c r="E3" s="251"/>
    </row>
    <row r="4" spans="1:5">
      <c r="A4" s="248" t="s">
        <v>3</v>
      </c>
      <c r="B4" s="252"/>
      <c r="C4" s="252"/>
      <c r="D4" s="252"/>
      <c r="E4" s="253" t="s">
        <v>4</v>
      </c>
    </row>
    <row r="5" ht="39.95" customHeight="1" spans="1:7">
      <c r="A5" s="254" t="s">
        <v>5</v>
      </c>
      <c r="B5" s="255" t="s">
        <v>6</v>
      </c>
      <c r="C5" s="266" t="s">
        <v>7</v>
      </c>
      <c r="D5" s="266" t="s">
        <v>8</v>
      </c>
      <c r="E5" s="256" t="s">
        <v>9</v>
      </c>
      <c r="G5" s="284"/>
    </row>
    <row r="6" ht="20.1" customHeight="1" spans="1:7">
      <c r="A6" s="285"/>
      <c r="B6" s="286" t="s">
        <v>10</v>
      </c>
      <c r="C6" s="287">
        <f>SUBTOTAL(9,C7:C1430)</f>
        <v>389652</v>
      </c>
      <c r="D6" s="287">
        <f>SUBTOTAL(9,D7:D1430)</f>
        <v>444182</v>
      </c>
      <c r="E6" s="288">
        <f t="shared" ref="E6:E70" si="0">SUM(D6-C6)/C6</f>
        <v>0.139945387165984</v>
      </c>
      <c r="G6" s="284"/>
    </row>
    <row r="7" ht="20.1" customHeight="1" spans="1:5">
      <c r="A7" s="289">
        <v>201</v>
      </c>
      <c r="B7" s="290" t="s">
        <v>11</v>
      </c>
      <c r="C7" s="291">
        <f>SUBTOTAL(9,C8:C258)</f>
        <v>40342</v>
      </c>
      <c r="D7" s="291">
        <f>SUBTOTAL(9,D8:D258)</f>
        <v>52269</v>
      </c>
      <c r="E7" s="292">
        <f t="shared" si="0"/>
        <v>0.29564721630063</v>
      </c>
    </row>
    <row r="8" ht="20.1" customHeight="1" spans="1:5">
      <c r="A8" s="293">
        <v>20101</v>
      </c>
      <c r="B8" s="318" t="s">
        <v>12</v>
      </c>
      <c r="C8" s="295">
        <f>SUBTOTAL(9,C9:C19)</f>
        <v>1491</v>
      </c>
      <c r="D8" s="295">
        <f>SUBTOTAL(9,D9:D19)</f>
        <v>1345</v>
      </c>
      <c r="E8" s="296">
        <f t="shared" si="0"/>
        <v>-0.0979208584842388</v>
      </c>
    </row>
    <row r="9" ht="20.1" customHeight="1" spans="1:5">
      <c r="A9" s="297">
        <v>2010101</v>
      </c>
      <c r="B9" s="298" t="s">
        <v>13</v>
      </c>
      <c r="C9" s="275">
        <v>562</v>
      </c>
      <c r="D9" s="275">
        <v>504</v>
      </c>
      <c r="E9" s="299">
        <f t="shared" si="0"/>
        <v>-0.103202846975089</v>
      </c>
    </row>
    <row r="10" ht="20.1" customHeight="1" spans="1:5">
      <c r="A10" s="297">
        <v>2010102</v>
      </c>
      <c r="B10" s="298" t="s">
        <v>14</v>
      </c>
      <c r="C10" s="275">
        <v>432</v>
      </c>
      <c r="D10" s="275">
        <v>268</v>
      </c>
      <c r="E10" s="299">
        <f t="shared" si="0"/>
        <v>-0.37962962962963</v>
      </c>
    </row>
    <row r="11" ht="20.1" customHeight="1" spans="1:5">
      <c r="A11" s="297">
        <v>2010103</v>
      </c>
      <c r="B11" s="298" t="s">
        <v>15</v>
      </c>
      <c r="C11" s="275"/>
      <c r="D11" s="275"/>
      <c r="E11" s="299"/>
    </row>
    <row r="12" ht="20.1" customHeight="1" spans="1:5">
      <c r="A12" s="297">
        <v>2010104</v>
      </c>
      <c r="B12" s="298" t="s">
        <v>16</v>
      </c>
      <c r="C12" s="275">
        <v>329</v>
      </c>
      <c r="D12" s="275">
        <v>190</v>
      </c>
      <c r="E12" s="299">
        <f t="shared" si="0"/>
        <v>-0.422492401215805</v>
      </c>
    </row>
    <row r="13" ht="20.1" customHeight="1" spans="1:5">
      <c r="A13" s="297">
        <v>2010105</v>
      </c>
      <c r="B13" s="298" t="s">
        <v>17</v>
      </c>
      <c r="C13" s="275">
        <v>30</v>
      </c>
      <c r="D13" s="275">
        <v>30</v>
      </c>
      <c r="E13" s="299">
        <f t="shared" si="0"/>
        <v>0</v>
      </c>
    </row>
    <row r="14" ht="20.1" customHeight="1" spans="1:5">
      <c r="A14" s="297">
        <v>2010106</v>
      </c>
      <c r="B14" s="300" t="s">
        <v>18</v>
      </c>
      <c r="C14" s="275">
        <v>40</v>
      </c>
      <c r="D14" s="275">
        <v>40</v>
      </c>
      <c r="E14" s="299">
        <f t="shared" si="0"/>
        <v>0</v>
      </c>
    </row>
    <row r="15" ht="20.1" customHeight="1" spans="1:5">
      <c r="A15" s="297">
        <v>2010107</v>
      </c>
      <c r="B15" s="300" t="s">
        <v>19</v>
      </c>
      <c r="C15" s="275">
        <v>20</v>
      </c>
      <c r="D15" s="275">
        <v>25</v>
      </c>
      <c r="E15" s="299">
        <f t="shared" si="0"/>
        <v>0.25</v>
      </c>
    </row>
    <row r="16" ht="20.1" customHeight="1" spans="1:5">
      <c r="A16" s="297">
        <v>2010108</v>
      </c>
      <c r="B16" s="300" t="s">
        <v>20</v>
      </c>
      <c r="C16" s="275">
        <v>42</v>
      </c>
      <c r="D16" s="275">
        <v>241</v>
      </c>
      <c r="E16" s="299">
        <f t="shared" si="0"/>
        <v>4.73809523809524</v>
      </c>
    </row>
    <row r="17" ht="20.1" customHeight="1" spans="1:5">
      <c r="A17" s="297">
        <v>2010109</v>
      </c>
      <c r="B17" s="300" t="s">
        <v>21</v>
      </c>
      <c r="C17" s="275">
        <v>10</v>
      </c>
      <c r="D17" s="275">
        <v>18</v>
      </c>
      <c r="E17" s="299">
        <f t="shared" si="0"/>
        <v>0.8</v>
      </c>
    </row>
    <row r="18" ht="20.1" customHeight="1" spans="1:5">
      <c r="A18" s="297">
        <v>2010150</v>
      </c>
      <c r="B18" s="300" t="s">
        <v>22</v>
      </c>
      <c r="C18" s="275">
        <v>6</v>
      </c>
      <c r="D18" s="275">
        <v>9</v>
      </c>
      <c r="E18" s="299">
        <f t="shared" si="0"/>
        <v>0.5</v>
      </c>
    </row>
    <row r="19" ht="20.1" customHeight="1" spans="1:5">
      <c r="A19" s="297">
        <v>2010199</v>
      </c>
      <c r="B19" s="300" t="s">
        <v>23</v>
      </c>
      <c r="C19" s="275">
        <v>20</v>
      </c>
      <c r="D19" s="275">
        <v>20</v>
      </c>
      <c r="E19" s="299">
        <f t="shared" si="0"/>
        <v>0</v>
      </c>
    </row>
    <row r="20" ht="20.1" customHeight="1" spans="1:5">
      <c r="A20" s="293">
        <v>20102</v>
      </c>
      <c r="B20" s="294" t="s">
        <v>24</v>
      </c>
      <c r="C20" s="295">
        <f>SUBTOTAL(9,C21:C28)</f>
        <v>1261</v>
      </c>
      <c r="D20" s="295">
        <f>SUBTOTAL(9,D21:D28)</f>
        <v>1197</v>
      </c>
      <c r="E20" s="296">
        <f t="shared" si="0"/>
        <v>-0.0507533703409992</v>
      </c>
    </row>
    <row r="21" ht="20.1" customHeight="1" spans="1:5">
      <c r="A21" s="297">
        <v>2010201</v>
      </c>
      <c r="B21" s="298" t="s">
        <v>13</v>
      </c>
      <c r="C21" s="275">
        <v>441</v>
      </c>
      <c r="D21" s="275">
        <v>428</v>
      </c>
      <c r="E21" s="299">
        <f t="shared" si="0"/>
        <v>-0.0294784580498866</v>
      </c>
    </row>
    <row r="22" ht="20.1" customHeight="1" spans="1:5">
      <c r="A22" s="297">
        <v>2010202</v>
      </c>
      <c r="B22" s="298" t="s">
        <v>14</v>
      </c>
      <c r="C22" s="275">
        <v>605</v>
      </c>
      <c r="D22" s="275">
        <v>476</v>
      </c>
      <c r="E22" s="299">
        <f t="shared" si="0"/>
        <v>-0.213223140495868</v>
      </c>
    </row>
    <row r="23" ht="20.1" customHeight="1" spans="1:5">
      <c r="A23" s="297">
        <v>2010203</v>
      </c>
      <c r="B23" s="298" t="s">
        <v>15</v>
      </c>
      <c r="C23" s="275"/>
      <c r="D23" s="275"/>
      <c r="E23" s="299"/>
    </row>
    <row r="24" ht="20.1" customHeight="1" spans="1:5">
      <c r="A24" s="297">
        <v>2010204</v>
      </c>
      <c r="B24" s="298" t="s">
        <v>25</v>
      </c>
      <c r="C24" s="275">
        <v>138</v>
      </c>
      <c r="D24" s="275">
        <v>155</v>
      </c>
      <c r="E24" s="299">
        <f t="shared" si="0"/>
        <v>0.123188405797101</v>
      </c>
    </row>
    <row r="25" ht="20.1" customHeight="1" spans="1:5">
      <c r="A25" s="297">
        <v>2010205</v>
      </c>
      <c r="B25" s="298" t="s">
        <v>26</v>
      </c>
      <c r="C25" s="275">
        <v>10</v>
      </c>
      <c r="D25" s="275">
        <v>100</v>
      </c>
      <c r="E25" s="299">
        <f t="shared" si="0"/>
        <v>9</v>
      </c>
    </row>
    <row r="26" ht="20.1" customHeight="1" spans="1:5">
      <c r="A26" s="297">
        <v>2010206</v>
      </c>
      <c r="B26" s="298" t="s">
        <v>27</v>
      </c>
      <c r="C26" s="275">
        <v>60</v>
      </c>
      <c r="D26" s="275">
        <v>30</v>
      </c>
      <c r="E26" s="299">
        <f t="shared" si="0"/>
        <v>-0.5</v>
      </c>
    </row>
    <row r="27" ht="20.1" customHeight="1" spans="1:5">
      <c r="A27" s="297">
        <v>2010250</v>
      </c>
      <c r="B27" s="298" t="s">
        <v>22</v>
      </c>
      <c r="C27" s="275">
        <v>7</v>
      </c>
      <c r="D27" s="275">
        <v>8</v>
      </c>
      <c r="E27" s="299">
        <f t="shared" si="0"/>
        <v>0.142857142857143</v>
      </c>
    </row>
    <row r="28" ht="20.1" customHeight="1" spans="1:5">
      <c r="A28" s="297">
        <v>2010299</v>
      </c>
      <c r="B28" s="298" t="s">
        <v>28</v>
      </c>
      <c r="C28" s="275"/>
      <c r="D28" s="275"/>
      <c r="E28" s="299"/>
    </row>
    <row r="29" ht="20.1" customHeight="1" spans="1:5">
      <c r="A29" s="293">
        <v>20103</v>
      </c>
      <c r="B29" s="294" t="s">
        <v>29</v>
      </c>
      <c r="C29" s="295">
        <f>SUBTOTAL(9,C30:C40)</f>
        <v>7336</v>
      </c>
      <c r="D29" s="295">
        <f>SUBTOTAL(9,D30:D40)</f>
        <v>11925</v>
      </c>
      <c r="E29" s="296">
        <f t="shared" si="0"/>
        <v>0.625545256270447</v>
      </c>
    </row>
    <row r="30" ht="20.1" customHeight="1" spans="1:5">
      <c r="A30" s="297">
        <v>2010301</v>
      </c>
      <c r="B30" s="298" t="s">
        <v>13</v>
      </c>
      <c r="C30" s="275">
        <v>1084</v>
      </c>
      <c r="D30" s="275">
        <v>1270</v>
      </c>
      <c r="E30" s="299">
        <f t="shared" si="0"/>
        <v>0.171586715867159</v>
      </c>
    </row>
    <row r="31" ht="20.1" customHeight="1" spans="1:5">
      <c r="A31" s="297">
        <v>2010302</v>
      </c>
      <c r="B31" s="298" t="s">
        <v>14</v>
      </c>
      <c r="C31" s="275">
        <v>1801</v>
      </c>
      <c r="D31" s="275">
        <v>3335</v>
      </c>
      <c r="E31" s="299">
        <f t="shared" si="0"/>
        <v>0.851749028317601</v>
      </c>
    </row>
    <row r="32" ht="20.1" customHeight="1" spans="1:5">
      <c r="A32" s="297">
        <v>2010303</v>
      </c>
      <c r="B32" s="298" t="s">
        <v>15</v>
      </c>
      <c r="C32" s="275">
        <v>1005</v>
      </c>
      <c r="D32" s="275">
        <v>965</v>
      </c>
      <c r="E32" s="299">
        <f t="shared" si="0"/>
        <v>-0.0398009950248756</v>
      </c>
    </row>
    <row r="33" ht="20.1" customHeight="1" spans="1:5">
      <c r="A33" s="297">
        <v>2010304</v>
      </c>
      <c r="B33" s="298" t="s">
        <v>30</v>
      </c>
      <c r="C33" s="275">
        <v>180</v>
      </c>
      <c r="D33" s="275">
        <v>150</v>
      </c>
      <c r="E33" s="299">
        <f t="shared" si="0"/>
        <v>-0.166666666666667</v>
      </c>
    </row>
    <row r="34" ht="20.1" customHeight="1" spans="1:5">
      <c r="A34" s="297">
        <v>2010305</v>
      </c>
      <c r="B34" s="298" t="s">
        <v>31</v>
      </c>
      <c r="C34" s="275">
        <v>73</v>
      </c>
      <c r="D34" s="275">
        <v>76</v>
      </c>
      <c r="E34" s="299">
        <f t="shared" si="0"/>
        <v>0.0410958904109589</v>
      </c>
    </row>
    <row r="35" ht="20.1" customHeight="1" spans="1:5">
      <c r="A35" s="297">
        <v>2010306</v>
      </c>
      <c r="B35" s="298" t="s">
        <v>32</v>
      </c>
      <c r="C35" s="275">
        <v>195</v>
      </c>
      <c r="D35" s="275">
        <v>210</v>
      </c>
      <c r="E35" s="299">
        <f t="shared" si="0"/>
        <v>0.0769230769230769</v>
      </c>
    </row>
    <row r="36" ht="20.1" customHeight="1" spans="1:5">
      <c r="A36" s="297">
        <v>2010307</v>
      </c>
      <c r="B36" s="298" t="s">
        <v>33</v>
      </c>
      <c r="C36" s="275">
        <v>50</v>
      </c>
      <c r="D36" s="275">
        <v>50</v>
      </c>
      <c r="E36" s="299">
        <f t="shared" si="0"/>
        <v>0</v>
      </c>
    </row>
    <row r="37" ht="20.1" customHeight="1" spans="1:5">
      <c r="A37" s="297">
        <v>2010308</v>
      </c>
      <c r="B37" s="298" t="s">
        <v>34</v>
      </c>
      <c r="C37" s="275">
        <v>596</v>
      </c>
      <c r="D37" s="275">
        <v>670</v>
      </c>
      <c r="E37" s="299">
        <f t="shared" si="0"/>
        <v>0.124161073825503</v>
      </c>
    </row>
    <row r="38" ht="20.1" customHeight="1" spans="1:5">
      <c r="A38" s="297">
        <v>2010309</v>
      </c>
      <c r="B38" s="298" t="s">
        <v>35</v>
      </c>
      <c r="C38" s="275"/>
      <c r="D38" s="275"/>
      <c r="E38" s="299"/>
    </row>
    <row r="39" ht="20.1" customHeight="1" spans="1:5">
      <c r="A39" s="297">
        <v>2010350</v>
      </c>
      <c r="B39" s="298" t="s">
        <v>22</v>
      </c>
      <c r="C39" s="275">
        <v>1113</v>
      </c>
      <c r="D39" s="275">
        <v>1256</v>
      </c>
      <c r="E39" s="299">
        <f t="shared" si="0"/>
        <v>0.12848158131177</v>
      </c>
    </row>
    <row r="40" ht="20.1" customHeight="1" spans="1:5">
      <c r="A40" s="297">
        <v>2010399</v>
      </c>
      <c r="B40" s="298" t="s">
        <v>36</v>
      </c>
      <c r="C40" s="275">
        <v>1239</v>
      </c>
      <c r="D40" s="275">
        <v>3943</v>
      </c>
      <c r="E40" s="299">
        <f t="shared" si="0"/>
        <v>2.18240516545601</v>
      </c>
    </row>
    <row r="41" ht="20.1" customHeight="1" spans="1:5">
      <c r="A41" s="293">
        <v>20104</v>
      </c>
      <c r="B41" s="294" t="s">
        <v>37</v>
      </c>
      <c r="C41" s="295">
        <f>SUBTOTAL(9,C42:C51)</f>
        <v>799</v>
      </c>
      <c r="D41" s="295">
        <f>SUBTOTAL(9,D42:D51)</f>
        <v>1648</v>
      </c>
      <c r="E41" s="296">
        <f t="shared" si="0"/>
        <v>1.06257822277847</v>
      </c>
    </row>
    <row r="42" ht="20.1" customHeight="1" spans="1:5">
      <c r="A42" s="297">
        <v>2010401</v>
      </c>
      <c r="B42" s="298" t="s">
        <v>13</v>
      </c>
      <c r="C42" s="275">
        <v>216</v>
      </c>
      <c r="D42" s="275">
        <v>262</v>
      </c>
      <c r="E42" s="299">
        <f t="shared" si="0"/>
        <v>0.212962962962963</v>
      </c>
    </row>
    <row r="43" ht="20.1" customHeight="1" spans="1:5">
      <c r="A43" s="297">
        <v>2010402</v>
      </c>
      <c r="B43" s="298" t="s">
        <v>14</v>
      </c>
      <c r="C43" s="275">
        <v>191</v>
      </c>
      <c r="D43" s="275">
        <v>112</v>
      </c>
      <c r="E43" s="299">
        <f t="shared" si="0"/>
        <v>-0.413612565445026</v>
      </c>
    </row>
    <row r="44" ht="20.1" customHeight="1" spans="1:5">
      <c r="A44" s="297">
        <v>2010403</v>
      </c>
      <c r="B44" s="298" t="s">
        <v>15</v>
      </c>
      <c r="C44" s="275"/>
      <c r="D44" s="275"/>
      <c r="E44" s="299"/>
    </row>
    <row r="45" ht="20.1" customHeight="1" spans="1:5">
      <c r="A45" s="297">
        <v>2010404</v>
      </c>
      <c r="B45" s="298" t="s">
        <v>38</v>
      </c>
      <c r="C45" s="275">
        <v>35</v>
      </c>
      <c r="D45" s="275">
        <v>5</v>
      </c>
      <c r="E45" s="299">
        <f t="shared" si="0"/>
        <v>-0.857142857142857</v>
      </c>
    </row>
    <row r="46" ht="20.1" customHeight="1" spans="1:5">
      <c r="A46" s="297">
        <v>2010405</v>
      </c>
      <c r="B46" s="298" t="s">
        <v>39</v>
      </c>
      <c r="C46" s="275"/>
      <c r="D46" s="275"/>
      <c r="E46" s="299"/>
    </row>
    <row r="47" ht="20.1" customHeight="1" spans="1:5">
      <c r="A47" s="297">
        <v>2010406</v>
      </c>
      <c r="B47" s="298" t="s">
        <v>40</v>
      </c>
      <c r="C47" s="275">
        <v>20</v>
      </c>
      <c r="D47" s="275">
        <v>20</v>
      </c>
      <c r="E47" s="299">
        <f t="shared" si="0"/>
        <v>0</v>
      </c>
    </row>
    <row r="48" ht="20.1" customHeight="1" spans="1:5">
      <c r="A48" s="297">
        <v>2010407</v>
      </c>
      <c r="B48" s="298" t="s">
        <v>41</v>
      </c>
      <c r="C48" s="275"/>
      <c r="D48" s="275"/>
      <c r="E48" s="299"/>
    </row>
    <row r="49" ht="20.1" customHeight="1" spans="1:5">
      <c r="A49" s="297">
        <v>2010408</v>
      </c>
      <c r="B49" s="298" t="s">
        <v>42</v>
      </c>
      <c r="C49" s="275">
        <v>77</v>
      </c>
      <c r="D49" s="275">
        <v>77</v>
      </c>
      <c r="E49" s="299">
        <f t="shared" si="0"/>
        <v>0</v>
      </c>
    </row>
    <row r="50" ht="20.1" customHeight="1" spans="1:5">
      <c r="A50" s="297">
        <v>2010450</v>
      </c>
      <c r="B50" s="298" t="s">
        <v>22</v>
      </c>
      <c r="C50" s="275">
        <v>98</v>
      </c>
      <c r="D50" s="275">
        <v>60</v>
      </c>
      <c r="E50" s="299">
        <f t="shared" si="0"/>
        <v>-0.387755102040816</v>
      </c>
    </row>
    <row r="51" ht="20.1" customHeight="1" spans="1:5">
      <c r="A51" s="297">
        <v>2010499</v>
      </c>
      <c r="B51" s="298" t="s">
        <v>43</v>
      </c>
      <c r="C51" s="275">
        <v>162</v>
      </c>
      <c r="D51" s="275">
        <v>1112</v>
      </c>
      <c r="E51" s="299">
        <f t="shared" si="0"/>
        <v>5.8641975308642</v>
      </c>
    </row>
    <row r="52" ht="20.1" customHeight="1" spans="1:5">
      <c r="A52" s="293">
        <v>20105</v>
      </c>
      <c r="B52" s="294" t="s">
        <v>44</v>
      </c>
      <c r="C52" s="295">
        <f>SUBTOTAL(9,C53:C62)</f>
        <v>535</v>
      </c>
      <c r="D52" s="295">
        <f>SUBTOTAL(9,D53:D62)</f>
        <v>462</v>
      </c>
      <c r="E52" s="296">
        <f t="shared" si="0"/>
        <v>-0.136448598130841</v>
      </c>
    </row>
    <row r="53" ht="20.1" customHeight="1" spans="1:5">
      <c r="A53" s="297">
        <v>2010501</v>
      </c>
      <c r="B53" s="298" t="s">
        <v>13</v>
      </c>
      <c r="C53" s="275">
        <v>131</v>
      </c>
      <c r="D53" s="275">
        <v>141</v>
      </c>
      <c r="E53" s="299">
        <f t="shared" si="0"/>
        <v>0.0763358778625954</v>
      </c>
    </row>
    <row r="54" ht="20.1" customHeight="1" spans="1:5">
      <c r="A54" s="297">
        <v>2010502</v>
      </c>
      <c r="B54" s="300" t="s">
        <v>14</v>
      </c>
      <c r="C54" s="275">
        <v>51</v>
      </c>
      <c r="D54" s="275">
        <v>22</v>
      </c>
      <c r="E54" s="299">
        <f t="shared" si="0"/>
        <v>-0.568627450980392</v>
      </c>
    </row>
    <row r="55" ht="20.1" customHeight="1" spans="1:5">
      <c r="A55" s="297">
        <v>2010503</v>
      </c>
      <c r="B55" s="298" t="s">
        <v>15</v>
      </c>
      <c r="C55" s="275"/>
      <c r="D55" s="275"/>
      <c r="E55" s="299"/>
    </row>
    <row r="56" ht="20.1" customHeight="1" spans="1:5">
      <c r="A56" s="297">
        <v>2010504</v>
      </c>
      <c r="B56" s="298" t="s">
        <v>45</v>
      </c>
      <c r="C56" s="275"/>
      <c r="D56" s="275"/>
      <c r="E56" s="299"/>
    </row>
    <row r="57" ht="20.1" customHeight="1" spans="1:5">
      <c r="A57" s="297">
        <v>2010505</v>
      </c>
      <c r="B57" s="298" t="s">
        <v>46</v>
      </c>
      <c r="C57" s="275"/>
      <c r="D57" s="275"/>
      <c r="E57" s="299"/>
    </row>
    <row r="58" ht="20.1" customHeight="1" spans="1:5">
      <c r="A58" s="297">
        <v>2010506</v>
      </c>
      <c r="B58" s="298" t="s">
        <v>47</v>
      </c>
      <c r="C58" s="275">
        <v>5</v>
      </c>
      <c r="D58" s="275">
        <v>5</v>
      </c>
      <c r="E58" s="299">
        <f t="shared" si="0"/>
        <v>0</v>
      </c>
    </row>
    <row r="59" ht="20.1" customHeight="1" spans="1:5">
      <c r="A59" s="297">
        <v>2010507</v>
      </c>
      <c r="B59" s="298" t="s">
        <v>48</v>
      </c>
      <c r="C59" s="275">
        <v>184</v>
      </c>
      <c r="D59" s="275">
        <v>123</v>
      </c>
      <c r="E59" s="299">
        <f t="shared" si="0"/>
        <v>-0.331521739130435</v>
      </c>
    </row>
    <row r="60" ht="20.1" customHeight="1" spans="1:5">
      <c r="A60" s="297">
        <v>2010508</v>
      </c>
      <c r="B60" s="298" t="s">
        <v>49</v>
      </c>
      <c r="C60" s="275">
        <v>164</v>
      </c>
      <c r="D60" s="275">
        <v>171</v>
      </c>
      <c r="E60" s="299">
        <f t="shared" si="0"/>
        <v>0.0426829268292683</v>
      </c>
    </row>
    <row r="61" ht="20.1" customHeight="1" spans="1:5">
      <c r="A61" s="297">
        <v>2010550</v>
      </c>
      <c r="B61" s="298" t="s">
        <v>22</v>
      </c>
      <c r="C61" s="275"/>
      <c r="D61" s="275"/>
      <c r="E61" s="299"/>
    </row>
    <row r="62" ht="20.1" customHeight="1" spans="1:5">
      <c r="A62" s="297">
        <v>2010599</v>
      </c>
      <c r="B62" s="298" t="s">
        <v>50</v>
      </c>
      <c r="C62" s="275"/>
      <c r="D62" s="275"/>
      <c r="E62" s="299"/>
    </row>
    <row r="63" ht="20.1" customHeight="1" spans="1:5">
      <c r="A63" s="293">
        <v>20106</v>
      </c>
      <c r="B63" s="294" t="s">
        <v>51</v>
      </c>
      <c r="C63" s="295">
        <f>SUBTOTAL(9,C64:C73)</f>
        <v>2663</v>
      </c>
      <c r="D63" s="295">
        <f>SUBTOTAL(9,D64:D73)</f>
        <v>2628</v>
      </c>
      <c r="E63" s="296">
        <f t="shared" si="0"/>
        <v>-0.01314307172362</v>
      </c>
    </row>
    <row r="64" ht="20.1" customHeight="1" spans="1:5">
      <c r="A64" s="297">
        <v>2010601</v>
      </c>
      <c r="B64" s="298" t="s">
        <v>13</v>
      </c>
      <c r="C64" s="275">
        <v>632</v>
      </c>
      <c r="D64" s="275">
        <v>648</v>
      </c>
      <c r="E64" s="299">
        <f t="shared" si="0"/>
        <v>0.0253164556962025</v>
      </c>
    </row>
    <row r="65" ht="20.1" customHeight="1" spans="1:5">
      <c r="A65" s="297">
        <v>2010602</v>
      </c>
      <c r="B65" s="301" t="s">
        <v>14</v>
      </c>
      <c r="C65" s="275">
        <v>433</v>
      </c>
      <c r="D65" s="275">
        <v>318</v>
      </c>
      <c r="E65" s="299">
        <f t="shared" si="0"/>
        <v>-0.265588914549654</v>
      </c>
    </row>
    <row r="66" ht="20.1" customHeight="1" spans="1:5">
      <c r="A66" s="297">
        <v>2010603</v>
      </c>
      <c r="B66" s="301" t="s">
        <v>15</v>
      </c>
      <c r="C66" s="275"/>
      <c r="D66" s="275"/>
      <c r="E66" s="299"/>
    </row>
    <row r="67" ht="20.1" customHeight="1" spans="1:5">
      <c r="A67" s="297">
        <v>2010604</v>
      </c>
      <c r="B67" s="301" t="s">
        <v>52</v>
      </c>
      <c r="C67" s="275">
        <v>35</v>
      </c>
      <c r="D67" s="275">
        <v>35</v>
      </c>
      <c r="E67" s="299">
        <f t="shared" si="0"/>
        <v>0</v>
      </c>
    </row>
    <row r="68" ht="20.1" customHeight="1" spans="1:5">
      <c r="A68" s="297">
        <v>2010605</v>
      </c>
      <c r="B68" s="301" t="s">
        <v>53</v>
      </c>
      <c r="C68" s="275">
        <v>310</v>
      </c>
      <c r="D68" s="275">
        <v>375</v>
      </c>
      <c r="E68" s="299">
        <f t="shared" si="0"/>
        <v>0.209677419354839</v>
      </c>
    </row>
    <row r="69" ht="20.1" customHeight="1" spans="1:5">
      <c r="A69" s="297">
        <v>2010606</v>
      </c>
      <c r="B69" s="301" t="s">
        <v>54</v>
      </c>
      <c r="C69" s="275">
        <v>120</v>
      </c>
      <c r="D69" s="275">
        <v>120</v>
      </c>
      <c r="E69" s="299">
        <f t="shared" si="0"/>
        <v>0</v>
      </c>
    </row>
    <row r="70" ht="20.1" customHeight="1" spans="1:5">
      <c r="A70" s="297">
        <v>2010607</v>
      </c>
      <c r="B70" s="298" t="s">
        <v>55</v>
      </c>
      <c r="C70" s="275">
        <v>90</v>
      </c>
      <c r="D70" s="275">
        <v>100</v>
      </c>
      <c r="E70" s="299">
        <f t="shared" si="0"/>
        <v>0.111111111111111</v>
      </c>
    </row>
    <row r="71" ht="20.1" customHeight="1" spans="1:5">
      <c r="A71" s="297">
        <v>2010608</v>
      </c>
      <c r="B71" s="298" t="s">
        <v>56</v>
      </c>
      <c r="C71" s="275">
        <v>445</v>
      </c>
      <c r="D71" s="275">
        <v>545</v>
      </c>
      <c r="E71" s="299">
        <f t="shared" ref="E71:E133" si="1">SUM(D71-C71)/C71</f>
        <v>0.224719101123595</v>
      </c>
    </row>
    <row r="72" ht="20.1" customHeight="1" spans="1:5">
      <c r="A72" s="297">
        <v>2010650</v>
      </c>
      <c r="B72" s="298" t="s">
        <v>22</v>
      </c>
      <c r="C72" s="275">
        <v>109</v>
      </c>
      <c r="D72" s="275">
        <v>124</v>
      </c>
      <c r="E72" s="299">
        <f t="shared" si="1"/>
        <v>0.137614678899083</v>
      </c>
    </row>
    <row r="73" ht="20.1" customHeight="1" spans="1:5">
      <c r="A73" s="297">
        <v>2010699</v>
      </c>
      <c r="B73" s="298" t="s">
        <v>57</v>
      </c>
      <c r="C73" s="275">
        <v>489</v>
      </c>
      <c r="D73" s="275">
        <v>363</v>
      </c>
      <c r="E73" s="299">
        <f t="shared" si="1"/>
        <v>-0.257668711656442</v>
      </c>
    </row>
    <row r="74" ht="20.1" customHeight="1" spans="1:5">
      <c r="A74" s="293">
        <v>20107</v>
      </c>
      <c r="B74" s="294" t="s">
        <v>58</v>
      </c>
      <c r="C74" s="295">
        <f>SUBTOTAL(9,C75:C85)</f>
        <v>1358</v>
      </c>
      <c r="D74" s="295">
        <f>SUBTOTAL(9,D75:D85)</f>
        <v>1551</v>
      </c>
      <c r="E74" s="296">
        <f t="shared" si="1"/>
        <v>0.142120765832106</v>
      </c>
    </row>
    <row r="75" ht="20.1" customHeight="1" spans="1:5">
      <c r="A75" s="297">
        <v>2010701</v>
      </c>
      <c r="B75" s="298" t="s">
        <v>13</v>
      </c>
      <c r="C75" s="275"/>
      <c r="D75" s="275"/>
      <c r="E75" s="299"/>
    </row>
    <row r="76" ht="20.1" customHeight="1" spans="1:5">
      <c r="A76" s="297">
        <v>2010702</v>
      </c>
      <c r="B76" s="298" t="s">
        <v>14</v>
      </c>
      <c r="C76" s="275">
        <v>1131</v>
      </c>
      <c r="D76" s="275">
        <v>1546</v>
      </c>
      <c r="E76" s="299">
        <f t="shared" si="1"/>
        <v>0.366931918656057</v>
      </c>
    </row>
    <row r="77" ht="20.1" customHeight="1" spans="1:5">
      <c r="A77" s="297">
        <v>2010703</v>
      </c>
      <c r="B77" s="298" t="s">
        <v>15</v>
      </c>
      <c r="C77" s="275"/>
      <c r="D77" s="275"/>
      <c r="E77" s="299"/>
    </row>
    <row r="78" ht="20.1" customHeight="1" spans="1:5">
      <c r="A78" s="297">
        <v>2010704</v>
      </c>
      <c r="B78" s="298" t="s">
        <v>59</v>
      </c>
      <c r="C78" s="275"/>
      <c r="D78" s="275"/>
      <c r="E78" s="299"/>
    </row>
    <row r="79" ht="20.1" customHeight="1" spans="1:5">
      <c r="A79" s="297">
        <v>2010705</v>
      </c>
      <c r="B79" s="298" t="s">
        <v>60</v>
      </c>
      <c r="C79" s="275"/>
      <c r="D79" s="275"/>
      <c r="E79" s="299"/>
    </row>
    <row r="80" ht="20.1" customHeight="1" spans="1:5">
      <c r="A80" s="297">
        <v>2010706</v>
      </c>
      <c r="B80" s="300" t="s">
        <v>61</v>
      </c>
      <c r="C80" s="275"/>
      <c r="D80" s="275"/>
      <c r="E80" s="299"/>
    </row>
    <row r="81" ht="20.1" customHeight="1" spans="1:5">
      <c r="A81" s="297">
        <v>2010707</v>
      </c>
      <c r="B81" s="298" t="s">
        <v>62</v>
      </c>
      <c r="C81" s="275">
        <v>175</v>
      </c>
      <c r="D81" s="275">
        <v>5</v>
      </c>
      <c r="E81" s="299">
        <f t="shared" si="1"/>
        <v>-0.971428571428571</v>
      </c>
    </row>
    <row r="82" ht="20.1" customHeight="1" spans="1:5">
      <c r="A82" s="297">
        <v>2010708</v>
      </c>
      <c r="B82" s="298" t="s">
        <v>63</v>
      </c>
      <c r="C82" s="275">
        <v>52</v>
      </c>
      <c r="D82" s="275"/>
      <c r="E82" s="299">
        <f t="shared" si="1"/>
        <v>-1</v>
      </c>
    </row>
    <row r="83" ht="20.1" customHeight="1" spans="1:5">
      <c r="A83" s="297">
        <v>2010709</v>
      </c>
      <c r="B83" s="298" t="s">
        <v>55</v>
      </c>
      <c r="C83" s="275"/>
      <c r="D83" s="275"/>
      <c r="E83" s="299"/>
    </row>
    <row r="84" ht="20.1" customHeight="1" spans="1:5">
      <c r="A84" s="297">
        <v>2010750</v>
      </c>
      <c r="B84" s="298" t="s">
        <v>22</v>
      </c>
      <c r="C84" s="275"/>
      <c r="D84" s="275"/>
      <c r="E84" s="299"/>
    </row>
    <row r="85" ht="20.1" customHeight="1" spans="1:5">
      <c r="A85" s="297">
        <v>2010799</v>
      </c>
      <c r="B85" s="298" t="s">
        <v>64</v>
      </c>
      <c r="C85" s="275"/>
      <c r="D85" s="275"/>
      <c r="E85" s="299"/>
    </row>
    <row r="86" ht="20.1" customHeight="1" spans="1:5">
      <c r="A86" s="293">
        <v>20108</v>
      </c>
      <c r="B86" s="294" t="s">
        <v>65</v>
      </c>
      <c r="C86" s="295">
        <f>SUBTOTAL(9,C87:C94)</f>
        <v>905</v>
      </c>
      <c r="D86" s="295">
        <f>SUBTOTAL(9,D87:D94)</f>
        <v>1292</v>
      </c>
      <c r="E86" s="296">
        <f t="shared" si="1"/>
        <v>0.427624309392265</v>
      </c>
    </row>
    <row r="87" ht="20.1" customHeight="1" spans="1:5">
      <c r="A87" s="297">
        <v>2010801</v>
      </c>
      <c r="B87" s="298" t="s">
        <v>13</v>
      </c>
      <c r="C87" s="275">
        <v>205</v>
      </c>
      <c r="D87" s="275">
        <v>219</v>
      </c>
      <c r="E87" s="299">
        <f t="shared" si="1"/>
        <v>0.0682926829268293</v>
      </c>
    </row>
    <row r="88" ht="20.1" customHeight="1" spans="1:5">
      <c r="A88" s="297">
        <v>2010802</v>
      </c>
      <c r="B88" s="298" t="s">
        <v>14</v>
      </c>
      <c r="C88" s="275">
        <v>50</v>
      </c>
      <c r="D88" s="275">
        <v>51</v>
      </c>
      <c r="E88" s="299">
        <f t="shared" si="1"/>
        <v>0.02</v>
      </c>
    </row>
    <row r="89" ht="20.1" customHeight="1" spans="1:5">
      <c r="A89" s="297">
        <v>2010803</v>
      </c>
      <c r="B89" s="298" t="s">
        <v>15</v>
      </c>
      <c r="C89" s="275"/>
      <c r="D89" s="275"/>
      <c r="E89" s="299"/>
    </row>
    <row r="90" ht="20.1" customHeight="1" spans="1:5">
      <c r="A90" s="297">
        <v>2010804</v>
      </c>
      <c r="B90" s="298" t="s">
        <v>66</v>
      </c>
      <c r="C90" s="275">
        <v>609</v>
      </c>
      <c r="D90" s="275">
        <v>1011</v>
      </c>
      <c r="E90" s="299">
        <f t="shared" si="1"/>
        <v>0.660098522167488</v>
      </c>
    </row>
    <row r="91" ht="20.1" customHeight="1" spans="1:5">
      <c r="A91" s="297">
        <v>2010805</v>
      </c>
      <c r="B91" s="298" t="s">
        <v>67</v>
      </c>
      <c r="C91" s="275">
        <v>5</v>
      </c>
      <c r="D91" s="275">
        <v>4</v>
      </c>
      <c r="E91" s="299">
        <f t="shared" si="1"/>
        <v>-0.2</v>
      </c>
    </row>
    <row r="92" ht="20.1" customHeight="1" spans="1:5">
      <c r="A92" s="297">
        <v>2010806</v>
      </c>
      <c r="B92" s="298" t="s">
        <v>55</v>
      </c>
      <c r="C92" s="275">
        <v>33</v>
      </c>
      <c r="D92" s="275">
        <v>7</v>
      </c>
      <c r="E92" s="299">
        <f t="shared" si="1"/>
        <v>-0.787878787878788</v>
      </c>
    </row>
    <row r="93" ht="20.1" customHeight="1" spans="1:5">
      <c r="A93" s="297">
        <v>2010850</v>
      </c>
      <c r="B93" s="298" t="s">
        <v>22</v>
      </c>
      <c r="C93" s="275">
        <v>3</v>
      </c>
      <c r="D93" s="275"/>
      <c r="E93" s="299">
        <f t="shared" si="1"/>
        <v>-1</v>
      </c>
    </row>
    <row r="94" ht="20.1" customHeight="1" spans="1:5">
      <c r="A94" s="297">
        <v>2010899</v>
      </c>
      <c r="B94" s="300" t="s">
        <v>68</v>
      </c>
      <c r="C94" s="275"/>
      <c r="D94" s="275"/>
      <c r="E94" s="299"/>
    </row>
    <row r="95" ht="20.1" customHeight="1" spans="1:5">
      <c r="A95" s="293">
        <v>20109</v>
      </c>
      <c r="B95" s="294" t="s">
        <v>69</v>
      </c>
      <c r="C95" s="295">
        <f>SUBTOTAL(9,C96:C104)</f>
        <v>0</v>
      </c>
      <c r="D95" s="295">
        <f>SUBTOTAL(9,D96:D104)</f>
        <v>0</v>
      </c>
      <c r="E95" s="296"/>
    </row>
    <row r="96" ht="20.1" customHeight="1" spans="1:5">
      <c r="A96" s="297">
        <v>2010901</v>
      </c>
      <c r="B96" s="298" t="s">
        <v>13</v>
      </c>
      <c r="C96" s="275"/>
      <c r="D96" s="275"/>
      <c r="E96" s="299"/>
    </row>
    <row r="97" ht="20.1" customHeight="1" spans="1:5">
      <c r="A97" s="297">
        <v>2010902</v>
      </c>
      <c r="B97" s="298" t="s">
        <v>14</v>
      </c>
      <c r="C97" s="275"/>
      <c r="D97" s="275"/>
      <c r="E97" s="299"/>
    </row>
    <row r="98" ht="20.1" customHeight="1" spans="1:5">
      <c r="A98" s="297">
        <v>2010903</v>
      </c>
      <c r="B98" s="298" t="s">
        <v>15</v>
      </c>
      <c r="C98" s="275"/>
      <c r="D98" s="275"/>
      <c r="E98" s="299"/>
    </row>
    <row r="99" ht="20.1" customHeight="1" spans="1:5">
      <c r="A99" s="297">
        <v>2010904</v>
      </c>
      <c r="B99" s="298" t="s">
        <v>70</v>
      </c>
      <c r="C99" s="275"/>
      <c r="D99" s="275"/>
      <c r="E99" s="299"/>
    </row>
    <row r="100" ht="20.1" customHeight="1" spans="1:5">
      <c r="A100" s="297">
        <v>2010905</v>
      </c>
      <c r="B100" s="298" t="s">
        <v>71</v>
      </c>
      <c r="C100" s="275"/>
      <c r="D100" s="275"/>
      <c r="E100" s="299"/>
    </row>
    <row r="101" ht="20.1" customHeight="1" spans="1:5">
      <c r="A101" s="297">
        <v>2010907</v>
      </c>
      <c r="B101" s="298" t="s">
        <v>72</v>
      </c>
      <c r="C101" s="275"/>
      <c r="D101" s="275"/>
      <c r="E101" s="299"/>
    </row>
    <row r="102" ht="20.1" customHeight="1" spans="1:5">
      <c r="A102" s="297">
        <v>2010908</v>
      </c>
      <c r="B102" s="298" t="s">
        <v>55</v>
      </c>
      <c r="C102" s="275"/>
      <c r="D102" s="275"/>
      <c r="E102" s="299"/>
    </row>
    <row r="103" ht="20.1" customHeight="1" spans="1:5">
      <c r="A103" s="297">
        <v>2010950</v>
      </c>
      <c r="B103" s="298" t="s">
        <v>22</v>
      </c>
      <c r="C103" s="275"/>
      <c r="D103" s="275"/>
      <c r="E103" s="299"/>
    </row>
    <row r="104" ht="20.1" customHeight="1" spans="1:5">
      <c r="A104" s="297">
        <v>2010999</v>
      </c>
      <c r="B104" s="298" t="s">
        <v>73</v>
      </c>
      <c r="C104" s="275"/>
      <c r="D104" s="275"/>
      <c r="E104" s="299"/>
    </row>
    <row r="105" ht="20.1" customHeight="1" spans="1:5">
      <c r="A105" s="293">
        <v>20110</v>
      </c>
      <c r="B105" s="294" t="s">
        <v>74</v>
      </c>
      <c r="C105" s="295">
        <f>SUBTOTAL(9,C106:C119)</f>
        <v>1563</v>
      </c>
      <c r="D105" s="295">
        <f>SUBTOTAL(9,D106:D119)</f>
        <v>919</v>
      </c>
      <c r="E105" s="296">
        <f t="shared" si="1"/>
        <v>-0.412028150991683</v>
      </c>
    </row>
    <row r="106" ht="20.1" customHeight="1" spans="1:5">
      <c r="A106" s="297">
        <v>2011001</v>
      </c>
      <c r="B106" s="298" t="s">
        <v>13</v>
      </c>
      <c r="C106" s="275">
        <v>365</v>
      </c>
      <c r="D106" s="275">
        <v>308</v>
      </c>
      <c r="E106" s="299">
        <f t="shared" si="1"/>
        <v>-0.156164383561644</v>
      </c>
    </row>
    <row r="107" ht="20.1" customHeight="1" spans="1:5">
      <c r="A107" s="297">
        <v>2011002</v>
      </c>
      <c r="B107" s="298" t="s">
        <v>14</v>
      </c>
      <c r="C107" s="275">
        <v>142</v>
      </c>
      <c r="D107" s="275">
        <v>182</v>
      </c>
      <c r="E107" s="299">
        <f t="shared" si="1"/>
        <v>0.28169014084507</v>
      </c>
    </row>
    <row r="108" ht="20.1" customHeight="1" spans="1:5">
      <c r="A108" s="297">
        <v>2011003</v>
      </c>
      <c r="B108" s="298" t="s">
        <v>15</v>
      </c>
      <c r="C108" s="275"/>
      <c r="D108" s="275"/>
      <c r="E108" s="299"/>
    </row>
    <row r="109" ht="20.1" customHeight="1" spans="1:5">
      <c r="A109" s="297">
        <v>2011004</v>
      </c>
      <c r="B109" s="298" t="s">
        <v>75</v>
      </c>
      <c r="C109" s="275"/>
      <c r="D109" s="275"/>
      <c r="E109" s="299"/>
    </row>
    <row r="110" ht="20.1" customHeight="1" spans="1:5">
      <c r="A110" s="297">
        <v>2011005</v>
      </c>
      <c r="B110" s="298" t="s">
        <v>76</v>
      </c>
      <c r="C110" s="275"/>
      <c r="D110" s="275"/>
      <c r="E110" s="299"/>
    </row>
    <row r="111" ht="20.1" customHeight="1" spans="1:5">
      <c r="A111" s="297">
        <v>2011006</v>
      </c>
      <c r="B111" s="298" t="s">
        <v>77</v>
      </c>
      <c r="C111" s="275">
        <v>105</v>
      </c>
      <c r="D111" s="275">
        <v>116</v>
      </c>
      <c r="E111" s="299">
        <f t="shared" si="1"/>
        <v>0.104761904761905</v>
      </c>
    </row>
    <row r="112" ht="20.1" customHeight="1" spans="1:5">
      <c r="A112" s="297">
        <v>2011007</v>
      </c>
      <c r="B112" s="298" t="s">
        <v>78</v>
      </c>
      <c r="C112" s="275"/>
      <c r="D112" s="275"/>
      <c r="E112" s="299"/>
    </row>
    <row r="113" ht="20.1" customHeight="1" spans="1:5">
      <c r="A113" s="297">
        <v>2011008</v>
      </c>
      <c r="B113" s="298" t="s">
        <v>79</v>
      </c>
      <c r="C113" s="275"/>
      <c r="D113" s="275"/>
      <c r="E113" s="299"/>
    </row>
    <row r="114" ht="20.1" customHeight="1" spans="1:5">
      <c r="A114" s="297">
        <v>2011009</v>
      </c>
      <c r="B114" s="298" t="s">
        <v>80</v>
      </c>
      <c r="C114" s="275">
        <v>58</v>
      </c>
      <c r="D114" s="275"/>
      <c r="E114" s="299">
        <f t="shared" si="1"/>
        <v>-1</v>
      </c>
    </row>
    <row r="115" ht="20.1" customHeight="1" spans="1:5">
      <c r="A115" s="297">
        <v>2011010</v>
      </c>
      <c r="B115" s="298" t="s">
        <v>81</v>
      </c>
      <c r="C115" s="275">
        <v>16</v>
      </c>
      <c r="D115" s="275">
        <v>15</v>
      </c>
      <c r="E115" s="299">
        <f t="shared" si="1"/>
        <v>-0.0625</v>
      </c>
    </row>
    <row r="116" ht="20.1" customHeight="1" spans="1:5">
      <c r="A116" s="297">
        <v>2011011</v>
      </c>
      <c r="B116" s="298" t="s">
        <v>82</v>
      </c>
      <c r="C116" s="275">
        <v>10</v>
      </c>
      <c r="D116" s="275">
        <v>40</v>
      </c>
      <c r="E116" s="299">
        <f t="shared" si="1"/>
        <v>3</v>
      </c>
    </row>
    <row r="117" ht="20.1" customHeight="1" spans="1:5">
      <c r="A117" s="297">
        <v>2011012</v>
      </c>
      <c r="B117" s="298" t="s">
        <v>83</v>
      </c>
      <c r="C117" s="275"/>
      <c r="D117" s="275"/>
      <c r="E117" s="299"/>
    </row>
    <row r="118" ht="20.1" customHeight="1" spans="1:5">
      <c r="A118" s="297">
        <v>2011050</v>
      </c>
      <c r="B118" s="298" t="s">
        <v>22</v>
      </c>
      <c r="C118" s="275">
        <v>38</v>
      </c>
      <c r="D118" s="275">
        <v>52</v>
      </c>
      <c r="E118" s="299">
        <f t="shared" si="1"/>
        <v>0.368421052631579</v>
      </c>
    </row>
    <row r="119" ht="20.1" customHeight="1" spans="1:5">
      <c r="A119" s="297">
        <v>2011099</v>
      </c>
      <c r="B119" s="298" t="s">
        <v>84</v>
      </c>
      <c r="C119" s="275">
        <v>829</v>
      </c>
      <c r="D119" s="275">
        <v>206</v>
      </c>
      <c r="E119" s="299">
        <f t="shared" si="1"/>
        <v>-0.751507840772014</v>
      </c>
    </row>
    <row r="120" ht="20.1" customHeight="1" spans="1:5">
      <c r="A120" s="293">
        <v>20111</v>
      </c>
      <c r="B120" s="302" t="s">
        <v>85</v>
      </c>
      <c r="C120" s="295">
        <f>SUBTOTAL(9,C121:C128)</f>
        <v>845</v>
      </c>
      <c r="D120" s="295">
        <f>SUBTOTAL(9,D121:D128)</f>
        <v>961</v>
      </c>
      <c r="E120" s="296">
        <f t="shared" si="1"/>
        <v>0.137278106508876</v>
      </c>
    </row>
    <row r="121" ht="20.1" customHeight="1" spans="1:5">
      <c r="A121" s="297">
        <v>2011101</v>
      </c>
      <c r="B121" s="298" t="s">
        <v>13</v>
      </c>
      <c r="C121" s="275">
        <v>252</v>
      </c>
      <c r="D121" s="275">
        <v>301</v>
      </c>
      <c r="E121" s="299">
        <f t="shared" si="1"/>
        <v>0.194444444444444</v>
      </c>
    </row>
    <row r="122" ht="20.1" customHeight="1" spans="1:5">
      <c r="A122" s="297">
        <v>2011102</v>
      </c>
      <c r="B122" s="298" t="s">
        <v>14</v>
      </c>
      <c r="C122" s="275">
        <v>568</v>
      </c>
      <c r="D122" s="275">
        <v>635</v>
      </c>
      <c r="E122" s="299">
        <f t="shared" si="1"/>
        <v>0.117957746478873</v>
      </c>
    </row>
    <row r="123" ht="20.1" customHeight="1" spans="1:5">
      <c r="A123" s="297">
        <v>2011103</v>
      </c>
      <c r="B123" s="298" t="s">
        <v>15</v>
      </c>
      <c r="C123" s="275"/>
      <c r="D123" s="275"/>
      <c r="E123" s="299"/>
    </row>
    <row r="124" ht="20.1" customHeight="1" spans="1:5">
      <c r="A124" s="297">
        <v>2011104</v>
      </c>
      <c r="B124" s="298" t="s">
        <v>86</v>
      </c>
      <c r="C124" s="275">
        <v>5</v>
      </c>
      <c r="D124" s="275">
        <v>5</v>
      </c>
      <c r="E124" s="299">
        <f t="shared" si="1"/>
        <v>0</v>
      </c>
    </row>
    <row r="125" ht="20.1" customHeight="1" spans="1:5">
      <c r="A125" s="297">
        <v>2011105</v>
      </c>
      <c r="B125" s="298" t="s">
        <v>87</v>
      </c>
      <c r="C125" s="275">
        <v>20</v>
      </c>
      <c r="D125" s="275">
        <v>20</v>
      </c>
      <c r="E125" s="299">
        <f t="shared" si="1"/>
        <v>0</v>
      </c>
    </row>
    <row r="126" ht="20.1" customHeight="1" spans="1:5">
      <c r="A126" s="297">
        <v>2011106</v>
      </c>
      <c r="B126" s="298" t="s">
        <v>88</v>
      </c>
      <c r="C126" s="275"/>
      <c r="D126" s="275"/>
      <c r="E126" s="299"/>
    </row>
    <row r="127" ht="20.1" customHeight="1" spans="1:5">
      <c r="A127" s="297">
        <v>2011150</v>
      </c>
      <c r="B127" s="298" t="s">
        <v>22</v>
      </c>
      <c r="C127" s="275"/>
      <c r="D127" s="275"/>
      <c r="E127" s="299"/>
    </row>
    <row r="128" ht="20.1" customHeight="1" spans="1:5">
      <c r="A128" s="297">
        <v>2011199</v>
      </c>
      <c r="B128" s="298" t="s">
        <v>89</v>
      </c>
      <c r="C128" s="275"/>
      <c r="D128" s="275"/>
      <c r="E128" s="299"/>
    </row>
    <row r="129" ht="20.1" customHeight="1" spans="1:5">
      <c r="A129" s="293">
        <v>20113</v>
      </c>
      <c r="B129" s="302" t="s">
        <v>90</v>
      </c>
      <c r="C129" s="295">
        <f>SUBTOTAL(9,C130:C139)</f>
        <v>15026</v>
      </c>
      <c r="D129" s="295">
        <f>SUBTOTAL(9,D130:D139)</f>
        <v>20519</v>
      </c>
      <c r="E129" s="296">
        <f t="shared" si="1"/>
        <v>0.365566351657128</v>
      </c>
    </row>
    <row r="130" ht="20.1" customHeight="1" spans="1:5">
      <c r="A130" s="297">
        <v>2011301</v>
      </c>
      <c r="B130" s="298" t="s">
        <v>13</v>
      </c>
      <c r="C130" s="275">
        <v>218</v>
      </c>
      <c r="D130" s="275">
        <v>202</v>
      </c>
      <c r="E130" s="299">
        <f t="shared" si="1"/>
        <v>-0.073394495412844</v>
      </c>
    </row>
    <row r="131" ht="20.1" customHeight="1" spans="1:5">
      <c r="A131" s="297">
        <v>2011302</v>
      </c>
      <c r="B131" s="298" t="s">
        <v>14</v>
      </c>
      <c r="C131" s="275">
        <v>258</v>
      </c>
      <c r="D131" s="275">
        <v>130</v>
      </c>
      <c r="E131" s="299">
        <f t="shared" si="1"/>
        <v>-0.496124031007752</v>
      </c>
    </row>
    <row r="132" ht="20.1" customHeight="1" spans="1:5">
      <c r="A132" s="297">
        <v>2011303</v>
      </c>
      <c r="B132" s="298" t="s">
        <v>15</v>
      </c>
      <c r="C132" s="275"/>
      <c r="D132" s="275"/>
      <c r="E132" s="299"/>
    </row>
    <row r="133" ht="20.1" customHeight="1" spans="1:5">
      <c r="A133" s="297">
        <v>2011304</v>
      </c>
      <c r="B133" s="298" t="s">
        <v>91</v>
      </c>
      <c r="C133" s="275">
        <v>20</v>
      </c>
      <c r="D133" s="275">
        <v>20</v>
      </c>
      <c r="E133" s="299">
        <f t="shared" si="1"/>
        <v>0</v>
      </c>
    </row>
    <row r="134" ht="20.1" customHeight="1" spans="1:5">
      <c r="A134" s="297">
        <v>2011305</v>
      </c>
      <c r="B134" s="298" t="s">
        <v>92</v>
      </c>
      <c r="C134" s="275"/>
      <c r="D134" s="275"/>
      <c r="E134" s="299"/>
    </row>
    <row r="135" ht="20.1" customHeight="1" spans="1:5">
      <c r="A135" s="297">
        <v>2011306</v>
      </c>
      <c r="B135" s="298" t="s">
        <v>93</v>
      </c>
      <c r="C135" s="275"/>
      <c r="D135" s="275"/>
      <c r="E135" s="299"/>
    </row>
    <row r="136" ht="20.1" customHeight="1" spans="1:5">
      <c r="A136" s="297">
        <v>2011307</v>
      </c>
      <c r="B136" s="298" t="s">
        <v>94</v>
      </c>
      <c r="C136" s="275"/>
      <c r="D136" s="275"/>
      <c r="E136" s="299"/>
    </row>
    <row r="137" ht="20.1" customHeight="1" spans="1:5">
      <c r="A137" s="297">
        <v>2011308</v>
      </c>
      <c r="B137" s="298" t="s">
        <v>95</v>
      </c>
      <c r="C137" s="275">
        <v>14428</v>
      </c>
      <c r="D137" s="275">
        <v>20046</v>
      </c>
      <c r="E137" s="299">
        <f>SUM(D137-C137)/C137</f>
        <v>0.389381757693374</v>
      </c>
    </row>
    <row r="138" ht="20.1" customHeight="1" spans="1:5">
      <c r="A138" s="297">
        <v>2011350</v>
      </c>
      <c r="B138" s="298" t="s">
        <v>22</v>
      </c>
      <c r="C138" s="275">
        <v>102</v>
      </c>
      <c r="D138" s="275">
        <v>121</v>
      </c>
      <c r="E138" s="299">
        <f>SUM(D138-C138)/C138</f>
        <v>0.186274509803922</v>
      </c>
    </row>
    <row r="139" ht="20.1" customHeight="1" spans="1:5">
      <c r="A139" s="297">
        <v>2011399</v>
      </c>
      <c r="B139" s="298" t="s">
        <v>96</v>
      </c>
      <c r="C139" s="275"/>
      <c r="D139" s="275"/>
      <c r="E139" s="299"/>
    </row>
    <row r="140" ht="20.1" customHeight="1" spans="1:5">
      <c r="A140" s="293">
        <v>20114</v>
      </c>
      <c r="B140" s="294" t="s">
        <v>97</v>
      </c>
      <c r="C140" s="295">
        <f>SUBTOTAL(9,C141:C151)</f>
        <v>0</v>
      </c>
      <c r="D140" s="295">
        <f>SUBTOTAL(9,D141:D151)</f>
        <v>0</v>
      </c>
      <c r="E140" s="296"/>
    </row>
    <row r="141" ht="20.1" customHeight="1" spans="1:5">
      <c r="A141" s="297">
        <v>2011401</v>
      </c>
      <c r="B141" s="298" t="s">
        <v>13</v>
      </c>
      <c r="C141" s="275"/>
      <c r="D141" s="275"/>
      <c r="E141" s="299"/>
    </row>
    <row r="142" ht="20.1" customHeight="1" spans="1:5">
      <c r="A142" s="297">
        <v>2011402</v>
      </c>
      <c r="B142" s="300" t="s">
        <v>14</v>
      </c>
      <c r="C142" s="275"/>
      <c r="D142" s="275"/>
      <c r="E142" s="299"/>
    </row>
    <row r="143" ht="20.1" customHeight="1" spans="1:5">
      <c r="A143" s="297">
        <v>2011403</v>
      </c>
      <c r="B143" s="298" t="s">
        <v>15</v>
      </c>
      <c r="C143" s="275"/>
      <c r="D143" s="275"/>
      <c r="E143" s="299"/>
    </row>
    <row r="144" ht="20.1" customHeight="1" spans="1:5">
      <c r="A144" s="297">
        <v>2011404</v>
      </c>
      <c r="B144" s="298" t="s">
        <v>98</v>
      </c>
      <c r="C144" s="275"/>
      <c r="D144" s="275"/>
      <c r="E144" s="299"/>
    </row>
    <row r="145" ht="20.1" customHeight="1" spans="1:5">
      <c r="A145" s="297">
        <v>2011405</v>
      </c>
      <c r="B145" s="298" t="s">
        <v>99</v>
      </c>
      <c r="C145" s="275"/>
      <c r="D145" s="275"/>
      <c r="E145" s="299"/>
    </row>
    <row r="146" ht="20.1" customHeight="1" spans="1:5">
      <c r="A146" s="297">
        <v>2011406</v>
      </c>
      <c r="B146" s="298" t="s">
        <v>100</v>
      </c>
      <c r="C146" s="275"/>
      <c r="D146" s="275"/>
      <c r="E146" s="299"/>
    </row>
    <row r="147" ht="20.1" customHeight="1" spans="1:5">
      <c r="A147" s="297">
        <v>2011407</v>
      </c>
      <c r="B147" s="298" t="s">
        <v>101</v>
      </c>
      <c r="C147" s="275"/>
      <c r="D147" s="275"/>
      <c r="E147" s="299"/>
    </row>
    <row r="148" ht="20.1" customHeight="1" spans="1:5">
      <c r="A148" s="297">
        <v>2011408</v>
      </c>
      <c r="B148" s="298" t="s">
        <v>102</v>
      </c>
      <c r="C148" s="275"/>
      <c r="D148" s="275"/>
      <c r="E148" s="299"/>
    </row>
    <row r="149" ht="20.1" customHeight="1" spans="1:5">
      <c r="A149" s="297">
        <v>2011409</v>
      </c>
      <c r="B149" s="298" t="s">
        <v>103</v>
      </c>
      <c r="C149" s="275"/>
      <c r="D149" s="275"/>
      <c r="E149" s="299"/>
    </row>
    <row r="150" ht="20.1" customHeight="1" spans="1:5">
      <c r="A150" s="297">
        <v>2011450</v>
      </c>
      <c r="B150" s="298" t="s">
        <v>22</v>
      </c>
      <c r="C150" s="275"/>
      <c r="D150" s="275"/>
      <c r="E150" s="299"/>
    </row>
    <row r="151" ht="20.1" customHeight="1" spans="1:5">
      <c r="A151" s="297">
        <v>2011499</v>
      </c>
      <c r="B151" s="298" t="s">
        <v>104</v>
      </c>
      <c r="C151" s="275"/>
      <c r="D151" s="275"/>
      <c r="E151" s="299"/>
    </row>
    <row r="152" ht="20.1" customHeight="1" spans="1:5">
      <c r="A152" s="293">
        <v>20115</v>
      </c>
      <c r="B152" s="294" t="s">
        <v>105</v>
      </c>
      <c r="C152" s="295">
        <f>SUBTOTAL(9,C153:C161)</f>
        <v>53</v>
      </c>
      <c r="D152" s="295">
        <f>SUBTOTAL(9,D153:D161)</f>
        <v>114</v>
      </c>
      <c r="E152" s="296">
        <f>SUM(D152-C152)/C152</f>
        <v>1.15094339622642</v>
      </c>
    </row>
    <row r="153" ht="20.1" customHeight="1" spans="1:5">
      <c r="A153" s="297">
        <v>2011501</v>
      </c>
      <c r="B153" s="298" t="s">
        <v>13</v>
      </c>
      <c r="C153" s="275"/>
      <c r="D153" s="275"/>
      <c r="E153" s="299"/>
    </row>
    <row r="154" ht="20.1" customHeight="1" spans="1:5">
      <c r="A154" s="297">
        <v>2011502</v>
      </c>
      <c r="B154" s="298" t="s">
        <v>14</v>
      </c>
      <c r="C154" s="275">
        <v>3</v>
      </c>
      <c r="D154" s="275">
        <v>114</v>
      </c>
      <c r="E154" s="299">
        <f>SUM(D154-C154)/C154</f>
        <v>37</v>
      </c>
    </row>
    <row r="155" ht="20.1" customHeight="1" spans="1:5">
      <c r="A155" s="297">
        <v>2011503</v>
      </c>
      <c r="B155" s="300" t="s">
        <v>15</v>
      </c>
      <c r="C155" s="275"/>
      <c r="D155" s="275"/>
      <c r="E155" s="299"/>
    </row>
    <row r="156" ht="20.1" customHeight="1" spans="1:5">
      <c r="A156" s="297">
        <v>2011504</v>
      </c>
      <c r="B156" s="298" t="s">
        <v>106</v>
      </c>
      <c r="C156" s="275">
        <v>50</v>
      </c>
      <c r="D156" s="275"/>
      <c r="E156" s="299">
        <f>SUM(D156-C156)/C156</f>
        <v>-1</v>
      </c>
    </row>
    <row r="157" ht="20.1" customHeight="1" spans="1:5">
      <c r="A157" s="297">
        <v>2011505</v>
      </c>
      <c r="B157" s="298" t="s">
        <v>107</v>
      </c>
      <c r="C157" s="275"/>
      <c r="D157" s="275"/>
      <c r="E157" s="299"/>
    </row>
    <row r="158" ht="20.1" customHeight="1" spans="1:5">
      <c r="A158" s="297">
        <v>2011506</v>
      </c>
      <c r="B158" s="298" t="s">
        <v>108</v>
      </c>
      <c r="C158" s="275"/>
      <c r="D158" s="275"/>
      <c r="E158" s="299"/>
    </row>
    <row r="159" ht="20.1" customHeight="1" spans="1:5">
      <c r="A159" s="297">
        <v>2011507</v>
      </c>
      <c r="B159" s="298" t="s">
        <v>55</v>
      </c>
      <c r="C159" s="275"/>
      <c r="D159" s="275"/>
      <c r="E159" s="299"/>
    </row>
    <row r="160" ht="20.1" customHeight="1" spans="1:5">
      <c r="A160" s="297">
        <v>2011550</v>
      </c>
      <c r="B160" s="298" t="s">
        <v>22</v>
      </c>
      <c r="C160" s="275"/>
      <c r="D160" s="275"/>
      <c r="E160" s="299"/>
    </row>
    <row r="161" ht="20.1" customHeight="1" spans="1:5">
      <c r="A161" s="297">
        <v>2011599</v>
      </c>
      <c r="B161" s="298" t="s">
        <v>109</v>
      </c>
      <c r="C161" s="275"/>
      <c r="D161" s="275"/>
      <c r="E161" s="299"/>
    </row>
    <row r="162" ht="20.1" customHeight="1" spans="1:5">
      <c r="A162" s="293">
        <v>20117</v>
      </c>
      <c r="B162" s="294" t="s">
        <v>110</v>
      </c>
      <c r="C162" s="295">
        <f>SUBTOTAL(9,C163:C174)</f>
        <v>15</v>
      </c>
      <c r="D162" s="295">
        <f>SUBTOTAL(9,D163:D174)</f>
        <v>20</v>
      </c>
      <c r="E162" s="296">
        <f>SUM(D162-C162)/C162</f>
        <v>0.333333333333333</v>
      </c>
    </row>
    <row r="163" ht="20.1" customHeight="1" spans="1:5">
      <c r="A163" s="297">
        <v>2011701</v>
      </c>
      <c r="B163" s="298" t="s">
        <v>13</v>
      </c>
      <c r="C163" s="275"/>
      <c r="D163" s="275"/>
      <c r="E163" s="299"/>
    </row>
    <row r="164" ht="20.1" customHeight="1" spans="1:5">
      <c r="A164" s="297">
        <v>2011702</v>
      </c>
      <c r="B164" s="298" t="s">
        <v>14</v>
      </c>
      <c r="C164" s="275"/>
      <c r="D164" s="275"/>
      <c r="E164" s="299"/>
    </row>
    <row r="165" ht="20.1" customHeight="1" spans="1:5">
      <c r="A165" s="297">
        <v>2011703</v>
      </c>
      <c r="B165" s="298" t="s">
        <v>15</v>
      </c>
      <c r="C165" s="275"/>
      <c r="D165" s="275"/>
      <c r="E165" s="299"/>
    </row>
    <row r="166" ht="20.1" customHeight="1" spans="1:5">
      <c r="A166" s="297">
        <v>2011704</v>
      </c>
      <c r="B166" s="298" t="s">
        <v>111</v>
      </c>
      <c r="C166" s="275"/>
      <c r="D166" s="275"/>
      <c r="E166" s="299"/>
    </row>
    <row r="167" ht="20.1" customHeight="1" spans="1:5">
      <c r="A167" s="297">
        <v>2011705</v>
      </c>
      <c r="B167" s="298" t="s">
        <v>112</v>
      </c>
      <c r="C167" s="275"/>
      <c r="D167" s="275"/>
      <c r="E167" s="299"/>
    </row>
    <row r="168" ht="20.1" customHeight="1" spans="1:5">
      <c r="A168" s="297">
        <v>2011706</v>
      </c>
      <c r="B168" s="298" t="s">
        <v>113</v>
      </c>
      <c r="C168" s="275">
        <v>15</v>
      </c>
      <c r="D168" s="275">
        <v>20</v>
      </c>
      <c r="E168" s="299">
        <f>SUM(D168-C168)/C168</f>
        <v>0.333333333333333</v>
      </c>
    </row>
    <row r="169" ht="20.1" customHeight="1" spans="1:5">
      <c r="A169" s="297">
        <v>2011707</v>
      </c>
      <c r="B169" s="298" t="s">
        <v>114</v>
      </c>
      <c r="C169" s="275"/>
      <c r="D169" s="275"/>
      <c r="E169" s="299"/>
    </row>
    <row r="170" ht="20.1" customHeight="1" spans="1:5">
      <c r="A170" s="297">
        <v>2011708</v>
      </c>
      <c r="B170" s="298" t="s">
        <v>115</v>
      </c>
      <c r="C170" s="275"/>
      <c r="D170" s="275"/>
      <c r="E170" s="299"/>
    </row>
    <row r="171" ht="20.1" customHeight="1" spans="1:5">
      <c r="A171" s="297">
        <v>2011709</v>
      </c>
      <c r="B171" s="298" t="s">
        <v>116</v>
      </c>
      <c r="C171" s="275"/>
      <c r="D171" s="275"/>
      <c r="E171" s="299"/>
    </row>
    <row r="172" ht="20.1" customHeight="1" spans="1:5">
      <c r="A172" s="297">
        <v>2011710</v>
      </c>
      <c r="B172" s="298" t="s">
        <v>55</v>
      </c>
      <c r="C172" s="275"/>
      <c r="D172" s="275"/>
      <c r="E172" s="299"/>
    </row>
    <row r="173" ht="20.1" customHeight="1" spans="1:5">
      <c r="A173" s="297">
        <v>2011750</v>
      </c>
      <c r="B173" s="298" t="s">
        <v>22</v>
      </c>
      <c r="C173" s="275"/>
      <c r="D173" s="275"/>
      <c r="E173" s="299"/>
    </row>
    <row r="174" ht="20.1" customHeight="1" spans="1:5">
      <c r="A174" s="297">
        <v>2011799</v>
      </c>
      <c r="B174" s="298" t="s">
        <v>117</v>
      </c>
      <c r="C174" s="275"/>
      <c r="D174" s="275"/>
      <c r="E174" s="299"/>
    </row>
    <row r="175" ht="20.1" customHeight="1" spans="1:5">
      <c r="A175" s="293">
        <v>20123</v>
      </c>
      <c r="B175" s="294" t="s">
        <v>118</v>
      </c>
      <c r="C175" s="295">
        <f>SUBTOTAL(9,C176:C181)</f>
        <v>57</v>
      </c>
      <c r="D175" s="295">
        <f>SUBTOTAL(9,D176:D181)</f>
        <v>99</v>
      </c>
      <c r="E175" s="296">
        <f>SUM(D175-C175)/C175</f>
        <v>0.736842105263158</v>
      </c>
    </row>
    <row r="176" ht="20.1" customHeight="1" spans="1:5">
      <c r="A176" s="297">
        <v>2012301</v>
      </c>
      <c r="B176" s="298" t="s">
        <v>13</v>
      </c>
      <c r="C176" s="275">
        <v>26</v>
      </c>
      <c r="D176" s="275">
        <v>30</v>
      </c>
      <c r="E176" s="299">
        <f>SUM(D176-C176)/C176</f>
        <v>0.153846153846154</v>
      </c>
    </row>
    <row r="177" ht="20.1" customHeight="1" spans="1:5">
      <c r="A177" s="297">
        <v>2012302</v>
      </c>
      <c r="B177" s="298" t="s">
        <v>14</v>
      </c>
      <c r="C177" s="275"/>
      <c r="D177" s="275">
        <v>38</v>
      </c>
      <c r="E177" s="299"/>
    </row>
    <row r="178" ht="20.1" customHeight="1" spans="1:5">
      <c r="A178" s="297">
        <v>2012303</v>
      </c>
      <c r="B178" s="298" t="s">
        <v>15</v>
      </c>
      <c r="C178" s="275"/>
      <c r="D178" s="275"/>
      <c r="E178" s="299"/>
    </row>
    <row r="179" ht="20.1" customHeight="1" spans="1:5">
      <c r="A179" s="297">
        <v>2012304</v>
      </c>
      <c r="B179" s="298" t="s">
        <v>119</v>
      </c>
      <c r="C179" s="275">
        <v>26</v>
      </c>
      <c r="D179" s="275">
        <v>26</v>
      </c>
      <c r="E179" s="299">
        <f>SUM(D179-C179)/C179</f>
        <v>0</v>
      </c>
    </row>
    <row r="180" ht="20.1" customHeight="1" spans="1:5">
      <c r="A180" s="297">
        <v>2012350</v>
      </c>
      <c r="B180" s="298" t="s">
        <v>22</v>
      </c>
      <c r="C180" s="275"/>
      <c r="D180" s="275"/>
      <c r="E180" s="299"/>
    </row>
    <row r="181" ht="20.1" customHeight="1" spans="1:5">
      <c r="A181" s="297">
        <v>2012399</v>
      </c>
      <c r="B181" s="300" t="s">
        <v>120</v>
      </c>
      <c r="C181" s="275">
        <v>5</v>
      </c>
      <c r="D181" s="275">
        <v>5</v>
      </c>
      <c r="E181" s="299">
        <f t="shared" ref="E181:E186" si="2">SUM(D181-C181)/C181</f>
        <v>0</v>
      </c>
    </row>
    <row r="182" ht="20.1" customHeight="1" spans="1:5">
      <c r="A182" s="293">
        <v>20124</v>
      </c>
      <c r="B182" s="294" t="s">
        <v>121</v>
      </c>
      <c r="C182" s="295">
        <f>SUBTOTAL(9,C183:C188)</f>
        <v>72</v>
      </c>
      <c r="D182" s="295">
        <f>SUBTOTAL(9,D183:D188)</f>
        <v>94</v>
      </c>
      <c r="E182" s="296">
        <f t="shared" si="2"/>
        <v>0.305555555555556</v>
      </c>
    </row>
    <row r="183" ht="20.1" customHeight="1" spans="1:5">
      <c r="A183" s="297">
        <v>2012401</v>
      </c>
      <c r="B183" s="298" t="s">
        <v>13</v>
      </c>
      <c r="C183" s="275"/>
      <c r="D183" s="275"/>
      <c r="E183" s="299"/>
    </row>
    <row r="184" ht="20.1" customHeight="1" spans="1:5">
      <c r="A184" s="297">
        <v>2012402</v>
      </c>
      <c r="B184" s="298" t="s">
        <v>14</v>
      </c>
      <c r="C184" s="275"/>
      <c r="D184" s="275">
        <v>10</v>
      </c>
      <c r="E184" s="299"/>
    </row>
    <row r="185" ht="20.1" customHeight="1" spans="1:5">
      <c r="A185" s="297">
        <v>2012403</v>
      </c>
      <c r="B185" s="298" t="s">
        <v>15</v>
      </c>
      <c r="C185" s="275"/>
      <c r="D185" s="275"/>
      <c r="E185" s="299"/>
    </row>
    <row r="186" ht="20.1" customHeight="1" spans="1:5">
      <c r="A186" s="297">
        <v>2012404</v>
      </c>
      <c r="B186" s="298" t="s">
        <v>122</v>
      </c>
      <c r="C186" s="275">
        <v>67</v>
      </c>
      <c r="D186" s="275">
        <v>70</v>
      </c>
      <c r="E186" s="299">
        <f t="shared" si="2"/>
        <v>0.0447761194029851</v>
      </c>
    </row>
    <row r="187" ht="20.1" customHeight="1" spans="1:5">
      <c r="A187" s="297">
        <v>2012450</v>
      </c>
      <c r="B187" s="298" t="s">
        <v>22</v>
      </c>
      <c r="C187" s="275"/>
      <c r="D187" s="275">
        <v>9</v>
      </c>
      <c r="E187" s="299"/>
    </row>
    <row r="188" ht="20.1" customHeight="1" spans="1:5">
      <c r="A188" s="297">
        <v>2012499</v>
      </c>
      <c r="B188" s="298" t="s">
        <v>123</v>
      </c>
      <c r="C188" s="275">
        <v>5</v>
      </c>
      <c r="D188" s="275">
        <v>5</v>
      </c>
      <c r="E188" s="299">
        <f>SUM(D188-C188)/C188</f>
        <v>0</v>
      </c>
    </row>
    <row r="189" ht="20.1" customHeight="1" spans="1:5">
      <c r="A189" s="293">
        <v>20125</v>
      </c>
      <c r="B189" s="294" t="s">
        <v>124</v>
      </c>
      <c r="C189" s="295">
        <f>SUBTOTAL(9,C190:C197)</f>
        <v>46</v>
      </c>
      <c r="D189" s="295">
        <f>SUBTOTAL(9,D190:D197)</f>
        <v>62</v>
      </c>
      <c r="E189" s="296">
        <f>SUM(D189-C189)/C189</f>
        <v>0.347826086956522</v>
      </c>
    </row>
    <row r="190" ht="20.1" customHeight="1" spans="1:5">
      <c r="A190" s="297">
        <v>2012501</v>
      </c>
      <c r="B190" s="298" t="s">
        <v>13</v>
      </c>
      <c r="C190" s="275">
        <v>23</v>
      </c>
      <c r="D190" s="275">
        <v>25</v>
      </c>
      <c r="E190" s="299">
        <f>SUM(D190-C190)/C190</f>
        <v>0.0869565217391304</v>
      </c>
    </row>
    <row r="191" ht="20.1" customHeight="1" spans="1:5">
      <c r="A191" s="297">
        <v>2012502</v>
      </c>
      <c r="B191" s="298" t="s">
        <v>14</v>
      </c>
      <c r="C191" s="275">
        <v>23</v>
      </c>
      <c r="D191" s="275">
        <v>27</v>
      </c>
      <c r="E191" s="299">
        <f>SUM(D191-C191)/C191</f>
        <v>0.173913043478261</v>
      </c>
    </row>
    <row r="192" ht="20.1" customHeight="1" spans="1:5">
      <c r="A192" s="297">
        <v>2012503</v>
      </c>
      <c r="B192" s="298" t="s">
        <v>15</v>
      </c>
      <c r="C192" s="275"/>
      <c r="D192" s="275"/>
      <c r="E192" s="299"/>
    </row>
    <row r="193" ht="20.1" customHeight="1" spans="1:5">
      <c r="A193" s="297">
        <v>2012504</v>
      </c>
      <c r="B193" s="298" t="s">
        <v>125</v>
      </c>
      <c r="C193" s="275"/>
      <c r="D193" s="275"/>
      <c r="E193" s="299"/>
    </row>
    <row r="194" ht="20.1" customHeight="1" spans="1:5">
      <c r="A194" s="297">
        <v>2012505</v>
      </c>
      <c r="B194" s="300" t="s">
        <v>126</v>
      </c>
      <c r="C194" s="275"/>
      <c r="D194" s="275">
        <v>10</v>
      </c>
      <c r="E194" s="299"/>
    </row>
    <row r="195" ht="20.1" customHeight="1" spans="1:5">
      <c r="A195" s="297">
        <v>2012506</v>
      </c>
      <c r="B195" s="298" t="s">
        <v>127</v>
      </c>
      <c r="C195" s="275"/>
      <c r="D195" s="275"/>
      <c r="E195" s="299"/>
    </row>
    <row r="196" ht="20.1" customHeight="1" spans="1:5">
      <c r="A196" s="297">
        <v>2012550</v>
      </c>
      <c r="B196" s="298" t="s">
        <v>22</v>
      </c>
      <c r="C196" s="275"/>
      <c r="D196" s="275"/>
      <c r="E196" s="299"/>
    </row>
    <row r="197" ht="20.1" customHeight="1" spans="1:5">
      <c r="A197" s="297">
        <v>2012599</v>
      </c>
      <c r="B197" s="298" t="s">
        <v>128</v>
      </c>
      <c r="C197" s="275"/>
      <c r="D197" s="275"/>
      <c r="E197" s="299"/>
    </row>
    <row r="198" ht="20.1" customHeight="1" spans="1:5">
      <c r="A198" s="293">
        <v>20126</v>
      </c>
      <c r="B198" s="294" t="s">
        <v>129</v>
      </c>
      <c r="C198" s="295">
        <f>SUBTOTAL(9,C199:C203)</f>
        <v>390</v>
      </c>
      <c r="D198" s="295">
        <f>SUBTOTAL(9,D199:D203)</f>
        <v>439</v>
      </c>
      <c r="E198" s="296">
        <f>SUM(D198-C198)/C198</f>
        <v>0.125641025641026</v>
      </c>
    </row>
    <row r="199" ht="20.1" customHeight="1" spans="1:5">
      <c r="A199" s="297">
        <v>2012601</v>
      </c>
      <c r="B199" s="298" t="s">
        <v>13</v>
      </c>
      <c r="C199" s="275">
        <v>115</v>
      </c>
      <c r="D199" s="275">
        <v>113</v>
      </c>
      <c r="E199" s="299">
        <f t="shared" ref="E199:E258" si="3">SUM(D199-C199)/C199</f>
        <v>-0.0173913043478261</v>
      </c>
    </row>
    <row r="200" ht="20.1" customHeight="1" spans="1:5">
      <c r="A200" s="297">
        <v>2012602</v>
      </c>
      <c r="B200" s="298" t="s">
        <v>14</v>
      </c>
      <c r="C200" s="275">
        <v>1</v>
      </c>
      <c r="D200" s="275">
        <v>1</v>
      </c>
      <c r="E200" s="299">
        <f t="shared" si="3"/>
        <v>0</v>
      </c>
    </row>
    <row r="201" ht="20.1" customHeight="1" spans="1:5">
      <c r="A201" s="297">
        <v>2012603</v>
      </c>
      <c r="B201" s="298" t="s">
        <v>15</v>
      </c>
      <c r="C201" s="275"/>
      <c r="D201" s="275"/>
      <c r="E201" s="299"/>
    </row>
    <row r="202" ht="20.1" customHeight="1" spans="1:5">
      <c r="A202" s="297">
        <v>2012604</v>
      </c>
      <c r="B202" s="298" t="s">
        <v>130</v>
      </c>
      <c r="C202" s="275">
        <v>274</v>
      </c>
      <c r="D202" s="275">
        <v>324</v>
      </c>
      <c r="E202" s="299">
        <f t="shared" si="3"/>
        <v>0.182481751824818</v>
      </c>
    </row>
    <row r="203" ht="20.1" customHeight="1" spans="1:5">
      <c r="A203" s="297">
        <v>2012699</v>
      </c>
      <c r="B203" s="298" t="s">
        <v>131</v>
      </c>
      <c r="C203" s="275"/>
      <c r="D203" s="275">
        <v>1</v>
      </c>
      <c r="E203" s="299"/>
    </row>
    <row r="204" ht="20.1" customHeight="1" spans="1:5">
      <c r="A204" s="293">
        <v>20128</v>
      </c>
      <c r="B204" s="294" t="s">
        <v>132</v>
      </c>
      <c r="C204" s="295">
        <f>SUBTOTAL(9,C205:C210)</f>
        <v>255</v>
      </c>
      <c r="D204" s="295">
        <f>SUBTOTAL(9,D205:D210)</f>
        <v>268</v>
      </c>
      <c r="E204" s="296">
        <f t="shared" si="3"/>
        <v>0.0509803921568627</v>
      </c>
    </row>
    <row r="205" ht="20.1" customHeight="1" spans="1:5">
      <c r="A205" s="297">
        <v>2012801</v>
      </c>
      <c r="B205" s="298" t="s">
        <v>13</v>
      </c>
      <c r="C205" s="275">
        <v>70</v>
      </c>
      <c r="D205" s="275">
        <v>75</v>
      </c>
      <c r="E205" s="299">
        <f t="shared" si="3"/>
        <v>0.0714285714285714</v>
      </c>
    </row>
    <row r="206" ht="20.1" customHeight="1" spans="1:5">
      <c r="A206" s="297">
        <v>2012802</v>
      </c>
      <c r="B206" s="298" t="s">
        <v>14</v>
      </c>
      <c r="C206" s="275">
        <v>164</v>
      </c>
      <c r="D206" s="275">
        <v>163</v>
      </c>
      <c r="E206" s="299">
        <f t="shared" si="3"/>
        <v>-0.00609756097560976</v>
      </c>
    </row>
    <row r="207" ht="20.1" customHeight="1" spans="1:5">
      <c r="A207" s="297">
        <v>2012803</v>
      </c>
      <c r="B207" s="300" t="s">
        <v>15</v>
      </c>
      <c r="C207" s="275"/>
      <c r="D207" s="275"/>
      <c r="E207" s="299"/>
    </row>
    <row r="208" ht="20.1" customHeight="1" spans="1:5">
      <c r="A208" s="297">
        <v>2012804</v>
      </c>
      <c r="B208" s="298" t="s">
        <v>27</v>
      </c>
      <c r="C208" s="275">
        <v>3</v>
      </c>
      <c r="D208" s="275">
        <v>3</v>
      </c>
      <c r="E208" s="299">
        <f t="shared" si="3"/>
        <v>0</v>
      </c>
    </row>
    <row r="209" ht="20.1" customHeight="1" spans="1:5">
      <c r="A209" s="297">
        <v>2012850</v>
      </c>
      <c r="B209" s="298" t="s">
        <v>22</v>
      </c>
      <c r="C209" s="275">
        <v>18</v>
      </c>
      <c r="D209" s="275">
        <v>22</v>
      </c>
      <c r="E209" s="299">
        <f t="shared" si="3"/>
        <v>0.222222222222222</v>
      </c>
    </row>
    <row r="210" ht="20.1" customHeight="1" spans="1:5">
      <c r="A210" s="297">
        <v>2012899</v>
      </c>
      <c r="B210" s="298" t="s">
        <v>133</v>
      </c>
      <c r="C210" s="275"/>
      <c r="D210" s="275">
        <v>5</v>
      </c>
      <c r="E210" s="299"/>
    </row>
    <row r="211" ht="20.1" customHeight="1" spans="1:5">
      <c r="A211" s="293">
        <v>20129</v>
      </c>
      <c r="B211" s="294" t="s">
        <v>134</v>
      </c>
      <c r="C211" s="295">
        <f>SUBTOTAL(9,C212:C218)</f>
        <v>631</v>
      </c>
      <c r="D211" s="295">
        <f>SUBTOTAL(9,D212:D218)</f>
        <v>691</v>
      </c>
      <c r="E211" s="296">
        <f t="shared" si="3"/>
        <v>0.0950871632329636</v>
      </c>
    </row>
    <row r="212" ht="20.1" customHeight="1" spans="1:5">
      <c r="A212" s="297">
        <v>2012901</v>
      </c>
      <c r="B212" s="298" t="s">
        <v>13</v>
      </c>
      <c r="C212" s="275">
        <v>200</v>
      </c>
      <c r="D212" s="275">
        <v>201</v>
      </c>
      <c r="E212" s="299">
        <f t="shared" si="3"/>
        <v>0.005</v>
      </c>
    </row>
    <row r="213" ht="20.1" customHeight="1" spans="1:5">
      <c r="A213" s="297">
        <v>2012902</v>
      </c>
      <c r="B213" s="298" t="s">
        <v>14</v>
      </c>
      <c r="C213" s="275">
        <v>316</v>
      </c>
      <c r="D213" s="275">
        <v>324</v>
      </c>
      <c r="E213" s="299">
        <f t="shared" si="3"/>
        <v>0.0253164556962025</v>
      </c>
    </row>
    <row r="214" ht="20.1" customHeight="1" spans="1:5">
      <c r="A214" s="297">
        <v>2012903</v>
      </c>
      <c r="B214" s="298" t="s">
        <v>15</v>
      </c>
      <c r="C214" s="275"/>
      <c r="D214" s="275"/>
      <c r="E214" s="299"/>
    </row>
    <row r="215" ht="20.1" customHeight="1" spans="1:5">
      <c r="A215" s="297">
        <v>2012904</v>
      </c>
      <c r="B215" s="298" t="s">
        <v>135</v>
      </c>
      <c r="C215" s="275">
        <v>3</v>
      </c>
      <c r="D215" s="275">
        <v>3</v>
      </c>
      <c r="E215" s="299">
        <f t="shared" si="3"/>
        <v>0</v>
      </c>
    </row>
    <row r="216" ht="20.1" customHeight="1" spans="1:5">
      <c r="A216" s="297">
        <v>2012905</v>
      </c>
      <c r="B216" s="298" t="s">
        <v>136</v>
      </c>
      <c r="C216" s="275">
        <v>4</v>
      </c>
      <c r="D216" s="275"/>
      <c r="E216" s="299">
        <f t="shared" si="3"/>
        <v>-1</v>
      </c>
    </row>
    <row r="217" ht="20.1" customHeight="1" spans="1:5">
      <c r="A217" s="297">
        <v>2012950</v>
      </c>
      <c r="B217" s="298" t="s">
        <v>22</v>
      </c>
      <c r="C217" s="275">
        <v>73</v>
      </c>
      <c r="D217" s="275">
        <v>123</v>
      </c>
      <c r="E217" s="299">
        <f t="shared" si="3"/>
        <v>0.684931506849315</v>
      </c>
    </row>
    <row r="218" ht="20.1" customHeight="1" spans="1:5">
      <c r="A218" s="297">
        <v>2012999</v>
      </c>
      <c r="B218" s="298" t="s">
        <v>137</v>
      </c>
      <c r="C218" s="275">
        <v>35</v>
      </c>
      <c r="D218" s="275">
        <v>40</v>
      </c>
      <c r="E218" s="299">
        <f t="shared" si="3"/>
        <v>0.142857142857143</v>
      </c>
    </row>
    <row r="219" ht="20.1" customHeight="1" spans="1:5">
      <c r="A219" s="293">
        <v>20131</v>
      </c>
      <c r="B219" s="294" t="s">
        <v>138</v>
      </c>
      <c r="C219" s="295">
        <f>SUBTOTAL(9,C220:C225)</f>
        <v>2778</v>
      </c>
      <c r="D219" s="295">
        <f>SUBTOTAL(9,D220:D225)</f>
        <v>2793</v>
      </c>
      <c r="E219" s="296">
        <f t="shared" si="3"/>
        <v>0.00539956803455724</v>
      </c>
    </row>
    <row r="220" ht="20.1" customHeight="1" spans="1:5">
      <c r="A220" s="297">
        <v>2013101</v>
      </c>
      <c r="B220" s="298" t="s">
        <v>13</v>
      </c>
      <c r="C220" s="275">
        <v>695</v>
      </c>
      <c r="D220" s="275">
        <v>733</v>
      </c>
      <c r="E220" s="299">
        <f t="shared" si="3"/>
        <v>0.0546762589928058</v>
      </c>
    </row>
    <row r="221" ht="20.1" customHeight="1" spans="1:5">
      <c r="A221" s="297">
        <v>2013102</v>
      </c>
      <c r="B221" s="298" t="s">
        <v>14</v>
      </c>
      <c r="C221" s="275">
        <v>956</v>
      </c>
      <c r="D221" s="275">
        <v>865</v>
      </c>
      <c r="E221" s="299">
        <f t="shared" si="3"/>
        <v>-0.0951882845188285</v>
      </c>
    </row>
    <row r="222" ht="20.1" customHeight="1" spans="1:5">
      <c r="A222" s="297">
        <v>2013103</v>
      </c>
      <c r="B222" s="298" t="s">
        <v>15</v>
      </c>
      <c r="C222" s="275"/>
      <c r="D222" s="275"/>
      <c r="E222" s="299"/>
    </row>
    <row r="223" ht="20.1" customHeight="1" spans="1:5">
      <c r="A223" s="297">
        <v>2013105</v>
      </c>
      <c r="B223" s="298" t="s">
        <v>139</v>
      </c>
      <c r="C223" s="275">
        <v>1104</v>
      </c>
      <c r="D223" s="275">
        <v>1162</v>
      </c>
      <c r="E223" s="299">
        <f t="shared" si="3"/>
        <v>0.052536231884058</v>
      </c>
    </row>
    <row r="224" ht="20.1" customHeight="1" spans="1:5">
      <c r="A224" s="297">
        <v>2013150</v>
      </c>
      <c r="B224" s="298" t="s">
        <v>22</v>
      </c>
      <c r="C224" s="275">
        <v>23</v>
      </c>
      <c r="D224" s="275">
        <v>33</v>
      </c>
      <c r="E224" s="299">
        <f t="shared" si="3"/>
        <v>0.434782608695652</v>
      </c>
    </row>
    <row r="225" ht="20.1" customHeight="1" spans="1:5">
      <c r="A225" s="297">
        <v>2013199</v>
      </c>
      <c r="B225" s="298" t="s">
        <v>140</v>
      </c>
      <c r="C225" s="275"/>
      <c r="D225" s="275"/>
      <c r="E225" s="299"/>
    </row>
    <row r="226" ht="20.1" customHeight="1" spans="1:5">
      <c r="A226" s="293">
        <v>20132</v>
      </c>
      <c r="B226" s="294" t="s">
        <v>141</v>
      </c>
      <c r="C226" s="295">
        <f>SUBTOTAL(9,C227:C231)</f>
        <v>948</v>
      </c>
      <c r="D226" s="295">
        <f>SUBTOTAL(9,D227:D231)</f>
        <v>1214</v>
      </c>
      <c r="E226" s="296">
        <f t="shared" si="3"/>
        <v>0.280590717299578</v>
      </c>
    </row>
    <row r="227" ht="20.1" customHeight="1" spans="1:5">
      <c r="A227" s="297">
        <v>2013201</v>
      </c>
      <c r="B227" s="298" t="s">
        <v>13</v>
      </c>
      <c r="C227" s="275">
        <v>166</v>
      </c>
      <c r="D227" s="275">
        <v>202</v>
      </c>
      <c r="E227" s="299">
        <f t="shared" si="3"/>
        <v>0.216867469879518</v>
      </c>
    </row>
    <row r="228" ht="20.1" customHeight="1" spans="1:5">
      <c r="A228" s="297">
        <v>2013202</v>
      </c>
      <c r="B228" s="298" t="s">
        <v>14</v>
      </c>
      <c r="C228" s="275">
        <v>779</v>
      </c>
      <c r="D228" s="275">
        <v>1009</v>
      </c>
      <c r="E228" s="299">
        <f t="shared" si="3"/>
        <v>0.295250320924262</v>
      </c>
    </row>
    <row r="229" ht="20.1" customHeight="1" spans="1:5">
      <c r="A229" s="297">
        <v>2013203</v>
      </c>
      <c r="B229" s="298" t="s">
        <v>15</v>
      </c>
      <c r="C229" s="275"/>
      <c r="D229" s="275"/>
      <c r="E229" s="299"/>
    </row>
    <row r="230" ht="20.1" customHeight="1" spans="1:5">
      <c r="A230" s="297">
        <v>2013250</v>
      </c>
      <c r="B230" s="298" t="s">
        <v>22</v>
      </c>
      <c r="C230" s="275">
        <v>3</v>
      </c>
      <c r="D230" s="275">
        <v>3</v>
      </c>
      <c r="E230" s="299">
        <f t="shared" si="3"/>
        <v>0</v>
      </c>
    </row>
    <row r="231" ht="20.1" customHeight="1" spans="1:5">
      <c r="A231" s="297">
        <v>2013299</v>
      </c>
      <c r="B231" s="298" t="s">
        <v>142</v>
      </c>
      <c r="C231" s="275"/>
      <c r="D231" s="275"/>
      <c r="E231" s="299"/>
    </row>
    <row r="232" ht="20.1" customHeight="1" spans="1:5">
      <c r="A232" s="293">
        <v>20133</v>
      </c>
      <c r="B232" s="294" t="s">
        <v>143</v>
      </c>
      <c r="C232" s="295">
        <f>SUBTOTAL(9,C233:C237)</f>
        <v>752</v>
      </c>
      <c r="D232" s="295">
        <f>SUBTOTAL(9,D233:D237)</f>
        <v>1129</v>
      </c>
      <c r="E232" s="296">
        <f t="shared" si="3"/>
        <v>0.501329787234043</v>
      </c>
    </row>
    <row r="233" ht="20.1" customHeight="1" spans="1:5">
      <c r="A233" s="297">
        <v>2013301</v>
      </c>
      <c r="B233" s="300" t="s">
        <v>13</v>
      </c>
      <c r="C233" s="275">
        <v>114</v>
      </c>
      <c r="D233" s="275">
        <v>131</v>
      </c>
      <c r="E233" s="299">
        <f t="shared" si="3"/>
        <v>0.149122807017544</v>
      </c>
    </row>
    <row r="234" ht="20.1" customHeight="1" spans="1:5">
      <c r="A234" s="297">
        <v>2013302</v>
      </c>
      <c r="B234" s="298" t="s">
        <v>14</v>
      </c>
      <c r="C234" s="275">
        <v>610</v>
      </c>
      <c r="D234" s="275">
        <v>945</v>
      </c>
      <c r="E234" s="299">
        <f t="shared" si="3"/>
        <v>0.549180327868853</v>
      </c>
    </row>
    <row r="235" ht="20.1" customHeight="1" spans="1:5">
      <c r="A235" s="297">
        <v>2013303</v>
      </c>
      <c r="B235" s="298" t="s">
        <v>15</v>
      </c>
      <c r="C235" s="275"/>
      <c r="D235" s="275"/>
      <c r="E235" s="299"/>
    </row>
    <row r="236" ht="20.1" customHeight="1" spans="1:5">
      <c r="A236" s="297">
        <v>2013350</v>
      </c>
      <c r="B236" s="298" t="s">
        <v>22</v>
      </c>
      <c r="C236" s="275">
        <v>28</v>
      </c>
      <c r="D236" s="275">
        <v>33</v>
      </c>
      <c r="E236" s="299">
        <f t="shared" si="3"/>
        <v>0.178571428571429</v>
      </c>
    </row>
    <row r="237" ht="20.1" customHeight="1" spans="1:5">
      <c r="A237" s="297">
        <v>2013399</v>
      </c>
      <c r="B237" s="298" t="s">
        <v>144</v>
      </c>
      <c r="C237" s="275"/>
      <c r="D237" s="275">
        <v>20</v>
      </c>
      <c r="E237" s="299"/>
    </row>
    <row r="238" ht="20.1" customHeight="1" spans="1:5">
      <c r="A238" s="293">
        <v>20134</v>
      </c>
      <c r="B238" s="294" t="s">
        <v>145</v>
      </c>
      <c r="C238" s="295">
        <f>SUBTOTAL(9,C239:C243)</f>
        <v>457</v>
      </c>
      <c r="D238" s="295">
        <f>SUBTOTAL(9,D239:D243)</f>
        <v>377</v>
      </c>
      <c r="E238" s="296">
        <f t="shared" si="3"/>
        <v>-0.175054704595186</v>
      </c>
    </row>
    <row r="239" ht="20.1" customHeight="1" spans="1:5">
      <c r="A239" s="297">
        <v>2013401</v>
      </c>
      <c r="B239" s="298" t="s">
        <v>13</v>
      </c>
      <c r="C239" s="275">
        <v>81</v>
      </c>
      <c r="D239" s="275">
        <v>69</v>
      </c>
      <c r="E239" s="299">
        <f t="shared" si="3"/>
        <v>-0.148148148148148</v>
      </c>
    </row>
    <row r="240" ht="20.1" customHeight="1" spans="1:5">
      <c r="A240" s="297">
        <v>2013402</v>
      </c>
      <c r="B240" s="298" t="s">
        <v>14</v>
      </c>
      <c r="C240" s="275">
        <v>369</v>
      </c>
      <c r="D240" s="275">
        <v>308</v>
      </c>
      <c r="E240" s="299">
        <f t="shared" si="3"/>
        <v>-0.165311653116531</v>
      </c>
    </row>
    <row r="241" ht="20.1" customHeight="1" spans="1:5">
      <c r="A241" s="297">
        <v>2013403</v>
      </c>
      <c r="B241" s="298" t="s">
        <v>15</v>
      </c>
      <c r="C241" s="275"/>
      <c r="D241" s="275"/>
      <c r="E241" s="299"/>
    </row>
    <row r="242" ht="20.1" customHeight="1" spans="1:5">
      <c r="A242" s="297">
        <v>2013450</v>
      </c>
      <c r="B242" s="298" t="s">
        <v>22</v>
      </c>
      <c r="C242" s="275">
        <v>7</v>
      </c>
      <c r="D242" s="275"/>
      <c r="E242" s="299">
        <f t="shared" si="3"/>
        <v>-1</v>
      </c>
    </row>
    <row r="243" ht="20.1" customHeight="1" spans="1:5">
      <c r="A243" s="297">
        <v>2013499</v>
      </c>
      <c r="B243" s="298" t="s">
        <v>146</v>
      </c>
      <c r="C243" s="275"/>
      <c r="D243" s="275"/>
      <c r="E243" s="299"/>
    </row>
    <row r="244" ht="20.1" customHeight="1" spans="1:5">
      <c r="A244" s="293">
        <v>20135</v>
      </c>
      <c r="B244" s="294" t="s">
        <v>147</v>
      </c>
      <c r="C244" s="295">
        <f>SUBTOTAL(9,C245:C249)</f>
        <v>0</v>
      </c>
      <c r="D244" s="295">
        <f>SUBTOTAL(9,D245:D249)</f>
        <v>0</v>
      </c>
      <c r="E244" s="296"/>
    </row>
    <row r="245" ht="20.1" customHeight="1" spans="1:5">
      <c r="A245" s="297">
        <v>2013501</v>
      </c>
      <c r="B245" s="298" t="s">
        <v>13</v>
      </c>
      <c r="C245" s="275"/>
      <c r="D245" s="275"/>
      <c r="E245" s="299"/>
    </row>
    <row r="246" ht="20.1" customHeight="1" spans="1:5">
      <c r="A246" s="297">
        <v>2013502</v>
      </c>
      <c r="B246" s="300" t="s">
        <v>14</v>
      </c>
      <c r="C246" s="275"/>
      <c r="D246" s="275"/>
      <c r="E246" s="299"/>
    </row>
    <row r="247" ht="20.1" customHeight="1" spans="1:5">
      <c r="A247" s="297">
        <v>2013503</v>
      </c>
      <c r="B247" s="298" t="s">
        <v>15</v>
      </c>
      <c r="C247" s="275"/>
      <c r="D247" s="275"/>
      <c r="E247" s="299"/>
    </row>
    <row r="248" ht="20.1" customHeight="1" spans="1:5">
      <c r="A248" s="297">
        <v>2013550</v>
      </c>
      <c r="B248" s="298" t="s">
        <v>22</v>
      </c>
      <c r="C248" s="275"/>
      <c r="D248" s="275"/>
      <c r="E248" s="299"/>
    </row>
    <row r="249" ht="20.1" customHeight="1" spans="1:5">
      <c r="A249" s="297">
        <v>2013599</v>
      </c>
      <c r="B249" s="298" t="s">
        <v>148</v>
      </c>
      <c r="C249" s="275"/>
      <c r="D249" s="275"/>
      <c r="E249" s="299"/>
    </row>
    <row r="250" ht="20.1" customHeight="1" spans="1:5">
      <c r="A250" s="293">
        <v>20136</v>
      </c>
      <c r="B250" s="294" t="s">
        <v>149</v>
      </c>
      <c r="C250" s="295">
        <f>SUBTOTAL(9,C251:C255)</f>
        <v>92</v>
      </c>
      <c r="D250" s="295">
        <f>SUBTOTAL(9,D251:D255)</f>
        <v>272</v>
      </c>
      <c r="E250" s="296">
        <f t="shared" si="3"/>
        <v>1.95652173913043</v>
      </c>
    </row>
    <row r="251" ht="20.1" customHeight="1" spans="1:5">
      <c r="A251" s="297">
        <v>2013601</v>
      </c>
      <c r="B251" s="298" t="s">
        <v>13</v>
      </c>
      <c r="C251" s="275">
        <v>30</v>
      </c>
      <c r="D251" s="275">
        <v>36</v>
      </c>
      <c r="E251" s="299">
        <f t="shared" si="3"/>
        <v>0.2</v>
      </c>
    </row>
    <row r="252" ht="20.1" customHeight="1" spans="1:5">
      <c r="A252" s="297">
        <v>2013602</v>
      </c>
      <c r="B252" s="298" t="s">
        <v>14</v>
      </c>
      <c r="C252" s="275">
        <v>51</v>
      </c>
      <c r="D252" s="275">
        <v>54</v>
      </c>
      <c r="E252" s="299">
        <f t="shared" si="3"/>
        <v>0.0588235294117647</v>
      </c>
    </row>
    <row r="253" ht="20.1" customHeight="1" spans="1:5">
      <c r="A253" s="297">
        <v>2013603</v>
      </c>
      <c r="B253" s="298" t="s">
        <v>15</v>
      </c>
      <c r="C253" s="275"/>
      <c r="D253" s="275"/>
      <c r="E253" s="299"/>
    </row>
    <row r="254" ht="20.1" customHeight="1" spans="1:5">
      <c r="A254" s="297">
        <v>2013650</v>
      </c>
      <c r="B254" s="298" t="s">
        <v>22</v>
      </c>
      <c r="C254" s="275"/>
      <c r="D254" s="275"/>
      <c r="E254" s="299"/>
    </row>
    <row r="255" ht="20.1" customHeight="1" spans="1:5">
      <c r="A255" s="297">
        <v>2013699</v>
      </c>
      <c r="B255" s="298" t="s">
        <v>149</v>
      </c>
      <c r="C255" s="275">
        <v>11</v>
      </c>
      <c r="D255" s="275">
        <v>182</v>
      </c>
      <c r="E255" s="299">
        <f t="shared" si="3"/>
        <v>15.5454545454545</v>
      </c>
    </row>
    <row r="256" ht="20.1" customHeight="1" spans="1:5">
      <c r="A256" s="293">
        <v>20199</v>
      </c>
      <c r="B256" s="294" t="s">
        <v>150</v>
      </c>
      <c r="C256" s="295">
        <f>SUBTOTAL(9,C257:C258)</f>
        <v>14</v>
      </c>
      <c r="D256" s="295">
        <f>SUBTOTAL(9,D257:D258)</f>
        <v>250</v>
      </c>
      <c r="E256" s="296">
        <f t="shared" si="3"/>
        <v>16.8571428571429</v>
      </c>
    </row>
    <row r="257" ht="20.1" customHeight="1" spans="1:5">
      <c r="A257" s="297">
        <v>2019901</v>
      </c>
      <c r="B257" s="298" t="s">
        <v>151</v>
      </c>
      <c r="C257" s="275"/>
      <c r="D257" s="275"/>
      <c r="E257" s="299"/>
    </row>
    <row r="258" ht="20.1" customHeight="1" spans="1:5">
      <c r="A258" s="297">
        <v>2019999</v>
      </c>
      <c r="B258" s="298" t="s">
        <v>150</v>
      </c>
      <c r="C258" s="275">
        <v>14</v>
      </c>
      <c r="D258" s="275">
        <v>250</v>
      </c>
      <c r="E258" s="299">
        <f t="shared" si="3"/>
        <v>16.8571428571429</v>
      </c>
    </row>
    <row r="259" ht="20.1" customHeight="1" spans="1:5">
      <c r="A259" s="303">
        <v>202</v>
      </c>
      <c r="B259" s="290" t="s">
        <v>152</v>
      </c>
      <c r="C259" s="291">
        <f>SUBTOTAL(9,C260:C296)</f>
        <v>0</v>
      </c>
      <c r="D259" s="291">
        <f>SUBTOTAL(9,D260:D296)</f>
        <v>0</v>
      </c>
      <c r="E259" s="292"/>
    </row>
    <row r="260" ht="20.1" customHeight="1" spans="1:5">
      <c r="A260" s="293">
        <v>20201</v>
      </c>
      <c r="B260" s="294" t="s">
        <v>153</v>
      </c>
      <c r="C260" s="295">
        <f>SUBTOTAL(9,C261:C266)</f>
        <v>0</v>
      </c>
      <c r="D260" s="295">
        <f>SUBTOTAL(9,D261:D266)</f>
        <v>0</v>
      </c>
      <c r="E260" s="296"/>
    </row>
    <row r="261" ht="20.1" customHeight="1" spans="1:5">
      <c r="A261" s="297">
        <v>2020101</v>
      </c>
      <c r="B261" s="298" t="s">
        <v>13</v>
      </c>
      <c r="C261" s="275"/>
      <c r="D261" s="275"/>
      <c r="E261" s="299"/>
    </row>
    <row r="262" ht="20.1" customHeight="1" spans="1:5">
      <c r="A262" s="297">
        <v>2020102</v>
      </c>
      <c r="B262" s="300" t="s">
        <v>14</v>
      </c>
      <c r="C262" s="275"/>
      <c r="D262" s="275"/>
      <c r="E262" s="299"/>
    </row>
    <row r="263" ht="20.1" customHeight="1" spans="1:5">
      <c r="A263" s="297">
        <v>2020103</v>
      </c>
      <c r="B263" s="298" t="s">
        <v>15</v>
      </c>
      <c r="C263" s="275"/>
      <c r="D263" s="275"/>
      <c r="E263" s="299"/>
    </row>
    <row r="264" ht="20.1" customHeight="1" spans="1:5">
      <c r="A264" s="297">
        <v>2020104</v>
      </c>
      <c r="B264" s="298" t="s">
        <v>139</v>
      </c>
      <c r="C264" s="275"/>
      <c r="D264" s="275"/>
      <c r="E264" s="299"/>
    </row>
    <row r="265" ht="20.1" customHeight="1" spans="1:5">
      <c r="A265" s="297">
        <v>2020150</v>
      </c>
      <c r="B265" s="298" t="s">
        <v>22</v>
      </c>
      <c r="C265" s="275"/>
      <c r="D265" s="275"/>
      <c r="E265" s="299"/>
    </row>
    <row r="266" ht="20.1" customHeight="1" spans="1:5">
      <c r="A266" s="297">
        <v>2020199</v>
      </c>
      <c r="B266" s="298" t="s">
        <v>154</v>
      </c>
      <c r="C266" s="275"/>
      <c r="D266" s="275"/>
      <c r="E266" s="299"/>
    </row>
    <row r="267" ht="20.1" customHeight="1" spans="1:5">
      <c r="A267" s="293">
        <v>20202</v>
      </c>
      <c r="B267" s="294" t="s">
        <v>155</v>
      </c>
      <c r="C267" s="295">
        <f>SUBTOTAL(9,C268:C269)</f>
        <v>0</v>
      </c>
      <c r="D267" s="295">
        <f>SUBTOTAL(9,D268:D269)</f>
        <v>0</v>
      </c>
      <c r="E267" s="296"/>
    </row>
    <row r="268" ht="20.1" customHeight="1" spans="1:5">
      <c r="A268" s="297">
        <v>2020201</v>
      </c>
      <c r="B268" s="298" t="s">
        <v>156</v>
      </c>
      <c r="C268" s="275"/>
      <c r="D268" s="275"/>
      <c r="E268" s="299"/>
    </row>
    <row r="269" ht="20.1" customHeight="1" spans="1:5">
      <c r="A269" s="297">
        <v>2020202</v>
      </c>
      <c r="B269" s="298" t="s">
        <v>157</v>
      </c>
      <c r="C269" s="275"/>
      <c r="D269" s="275"/>
      <c r="E269" s="299"/>
    </row>
    <row r="270" ht="20.1" customHeight="1" spans="1:5">
      <c r="A270" s="293">
        <v>20203</v>
      </c>
      <c r="B270" s="294" t="s">
        <v>158</v>
      </c>
      <c r="C270" s="295">
        <f>SUBTOTAL(9,C271:C276)</f>
        <v>0</v>
      </c>
      <c r="D270" s="295">
        <f>SUBTOTAL(9,D271:D276)</f>
        <v>0</v>
      </c>
      <c r="E270" s="296"/>
    </row>
    <row r="271" ht="20.1" customHeight="1" spans="1:5">
      <c r="A271" s="297">
        <v>2020301</v>
      </c>
      <c r="B271" s="298" t="s">
        <v>159</v>
      </c>
      <c r="C271" s="275"/>
      <c r="D271" s="275"/>
      <c r="E271" s="299"/>
    </row>
    <row r="272" ht="20.1" customHeight="1" spans="1:5">
      <c r="A272" s="297">
        <v>2020302</v>
      </c>
      <c r="B272" s="298" t="s">
        <v>160</v>
      </c>
      <c r="C272" s="275"/>
      <c r="D272" s="275"/>
      <c r="E272" s="299"/>
    </row>
    <row r="273" ht="20.1" customHeight="1" spans="1:5">
      <c r="A273" s="297">
        <v>2020303</v>
      </c>
      <c r="B273" s="300" t="s">
        <v>161</v>
      </c>
      <c r="C273" s="275"/>
      <c r="D273" s="275"/>
      <c r="E273" s="299"/>
    </row>
    <row r="274" ht="20.1" customHeight="1" spans="1:5">
      <c r="A274" s="297">
        <v>2020304</v>
      </c>
      <c r="B274" s="298" t="s">
        <v>162</v>
      </c>
      <c r="C274" s="275"/>
      <c r="D274" s="275"/>
      <c r="E274" s="299"/>
    </row>
    <row r="275" ht="20.1" customHeight="1" spans="1:5">
      <c r="A275" s="297">
        <v>2020305</v>
      </c>
      <c r="B275" s="298" t="s">
        <v>163</v>
      </c>
      <c r="C275" s="275"/>
      <c r="D275" s="275"/>
      <c r="E275" s="299"/>
    </row>
    <row r="276" ht="20.1" customHeight="1" spans="1:5">
      <c r="A276" s="297">
        <v>2020399</v>
      </c>
      <c r="B276" s="298" t="s">
        <v>164</v>
      </c>
      <c r="C276" s="275"/>
      <c r="D276" s="275"/>
      <c r="E276" s="299"/>
    </row>
    <row r="277" ht="20.1" customHeight="1" spans="1:5">
      <c r="A277" s="293">
        <v>20204</v>
      </c>
      <c r="B277" s="294" t="s">
        <v>165</v>
      </c>
      <c r="C277" s="295">
        <f>SUBTOTAL(9,C278:C282)</f>
        <v>0</v>
      </c>
      <c r="D277" s="295">
        <f>SUBTOTAL(9,D278:D282)</f>
        <v>0</v>
      </c>
      <c r="E277" s="296"/>
    </row>
    <row r="278" ht="20.1" customHeight="1" spans="1:5">
      <c r="A278" s="297">
        <v>2020401</v>
      </c>
      <c r="B278" s="298" t="s">
        <v>166</v>
      </c>
      <c r="C278" s="275"/>
      <c r="D278" s="275"/>
      <c r="E278" s="299"/>
    </row>
    <row r="279" ht="20.1" customHeight="1" spans="1:5">
      <c r="A279" s="297">
        <v>2020402</v>
      </c>
      <c r="B279" s="298" t="s">
        <v>167</v>
      </c>
      <c r="C279" s="275"/>
      <c r="D279" s="275"/>
      <c r="E279" s="299"/>
    </row>
    <row r="280" ht="20.1" customHeight="1" spans="1:5">
      <c r="A280" s="297">
        <v>2020403</v>
      </c>
      <c r="B280" s="298" t="s">
        <v>168</v>
      </c>
      <c r="C280" s="275"/>
      <c r="D280" s="275"/>
      <c r="E280" s="299"/>
    </row>
    <row r="281" ht="20.1" customHeight="1" spans="1:5">
      <c r="A281" s="297">
        <v>2020404</v>
      </c>
      <c r="B281" s="298" t="s">
        <v>169</v>
      </c>
      <c r="C281" s="275"/>
      <c r="D281" s="275"/>
      <c r="E281" s="299"/>
    </row>
    <row r="282" ht="20.1" customHeight="1" spans="1:5">
      <c r="A282" s="297">
        <v>2020499</v>
      </c>
      <c r="B282" s="298" t="s">
        <v>170</v>
      </c>
      <c r="C282" s="275"/>
      <c r="D282" s="275"/>
      <c r="E282" s="299"/>
    </row>
    <row r="283" ht="20.1" customHeight="1" spans="1:5">
      <c r="A283" s="293">
        <v>20205</v>
      </c>
      <c r="B283" s="294" t="s">
        <v>171</v>
      </c>
      <c r="C283" s="295">
        <f>SUBTOTAL(9,C284:C287)</f>
        <v>0</v>
      </c>
      <c r="D283" s="295">
        <f>SUBTOTAL(9,D284:D287)</f>
        <v>0</v>
      </c>
      <c r="E283" s="296"/>
    </row>
    <row r="284" s="311" customFormat="1" ht="20.1" customHeight="1" spans="1:5">
      <c r="A284" s="277">
        <v>2020501</v>
      </c>
      <c r="B284" s="298" t="s">
        <v>172</v>
      </c>
      <c r="C284" s="313"/>
      <c r="D284" s="313"/>
      <c r="E284" s="314"/>
    </row>
    <row r="285" s="311" customFormat="1" ht="20.1" customHeight="1" spans="1:5">
      <c r="A285" s="277">
        <v>2020502</v>
      </c>
      <c r="B285" s="298" t="s">
        <v>173</v>
      </c>
      <c r="C285" s="313"/>
      <c r="D285" s="313"/>
      <c r="E285" s="314"/>
    </row>
    <row r="286" ht="20.1" customHeight="1" spans="1:5">
      <c r="A286" s="297">
        <v>2020503</v>
      </c>
      <c r="B286" s="298" t="s">
        <v>174</v>
      </c>
      <c r="C286" s="275"/>
      <c r="D286" s="275"/>
      <c r="E286" s="299"/>
    </row>
    <row r="287" ht="20.1" customHeight="1" spans="1:5">
      <c r="A287" s="297">
        <v>2020599</v>
      </c>
      <c r="B287" s="298" t="s">
        <v>175</v>
      </c>
      <c r="C287" s="275"/>
      <c r="D287" s="275"/>
      <c r="E287" s="299"/>
    </row>
    <row r="288" ht="20.1" customHeight="1" spans="1:5">
      <c r="A288" s="293">
        <v>20206</v>
      </c>
      <c r="B288" s="302" t="s">
        <v>176</v>
      </c>
      <c r="C288" s="295">
        <f>SUBTOTAL(9,C289:C289)</f>
        <v>0</v>
      </c>
      <c r="D288" s="295">
        <f>SUBTOTAL(9,D289:D289)</f>
        <v>0</v>
      </c>
      <c r="E288" s="296"/>
    </row>
    <row r="289" ht="20.1" customHeight="1" spans="1:5">
      <c r="A289" s="297">
        <v>2020601</v>
      </c>
      <c r="B289" s="298" t="s">
        <v>176</v>
      </c>
      <c r="C289" s="275"/>
      <c r="D289" s="275"/>
      <c r="E289" s="299"/>
    </row>
    <row r="290" ht="20.1" customHeight="1" spans="1:5">
      <c r="A290" s="293">
        <v>20207</v>
      </c>
      <c r="B290" s="294" t="s">
        <v>177</v>
      </c>
      <c r="C290" s="295">
        <f>SUBTOTAL(9,C291:C294)</f>
        <v>0</v>
      </c>
      <c r="D290" s="295">
        <f>SUBTOTAL(9,D291:D294)</f>
        <v>0</v>
      </c>
      <c r="E290" s="296"/>
    </row>
    <row r="291" ht="20.1" customHeight="1" spans="1:5">
      <c r="A291" s="297">
        <v>2020701</v>
      </c>
      <c r="B291" s="298" t="s">
        <v>178</v>
      </c>
      <c r="C291" s="275"/>
      <c r="D291" s="275"/>
      <c r="E291" s="299"/>
    </row>
    <row r="292" ht="20.1" customHeight="1" spans="1:5">
      <c r="A292" s="297">
        <v>2020702</v>
      </c>
      <c r="B292" s="298" t="s">
        <v>179</v>
      </c>
      <c r="C292" s="275"/>
      <c r="D292" s="275"/>
      <c r="E292" s="299"/>
    </row>
    <row r="293" ht="20.1" customHeight="1" spans="1:5">
      <c r="A293" s="297">
        <v>2020703</v>
      </c>
      <c r="B293" s="298" t="s">
        <v>180</v>
      </c>
      <c r="C293" s="275"/>
      <c r="D293" s="275"/>
      <c r="E293" s="299"/>
    </row>
    <row r="294" ht="20.1" customHeight="1" spans="1:5">
      <c r="A294" s="297">
        <v>2020799</v>
      </c>
      <c r="B294" s="298" t="s">
        <v>181</v>
      </c>
      <c r="C294" s="275"/>
      <c r="D294" s="275"/>
      <c r="E294" s="299"/>
    </row>
    <row r="295" ht="20.1" customHeight="1" spans="1:5">
      <c r="A295" s="293">
        <v>20299</v>
      </c>
      <c r="B295" s="294" t="s">
        <v>182</v>
      </c>
      <c r="C295" s="295">
        <f t="shared" ref="C295:C300" si="4">SUBTOTAL(9,C296:C296)</f>
        <v>0</v>
      </c>
      <c r="D295" s="295">
        <f t="shared" ref="D295:D300" si="5">SUBTOTAL(9,D296:D296)</f>
        <v>0</v>
      </c>
      <c r="E295" s="296"/>
    </row>
    <row r="296" ht="20.1" customHeight="1" spans="1:5">
      <c r="A296" s="297">
        <v>2029901</v>
      </c>
      <c r="B296" s="298" t="s">
        <v>182</v>
      </c>
      <c r="C296" s="275"/>
      <c r="D296" s="275"/>
      <c r="E296" s="299"/>
    </row>
    <row r="297" ht="20.1" customHeight="1" spans="1:5">
      <c r="A297" s="303">
        <v>203</v>
      </c>
      <c r="B297" s="304" t="s">
        <v>183</v>
      </c>
      <c r="C297" s="291">
        <f>SUBTOTAL(9,C298:C314)</f>
        <v>2033</v>
      </c>
      <c r="D297" s="291">
        <f>SUBTOTAL(9,D298:D314)</f>
        <v>1424</v>
      </c>
      <c r="E297" s="292">
        <f>SUM(D297-C297)/C297</f>
        <v>-0.299557304476144</v>
      </c>
    </row>
    <row r="298" ht="20.1" customHeight="1" spans="1:5">
      <c r="A298" s="293">
        <v>20301</v>
      </c>
      <c r="B298" s="294" t="s">
        <v>184</v>
      </c>
      <c r="C298" s="295">
        <f t="shared" si="4"/>
        <v>0</v>
      </c>
      <c r="D298" s="295">
        <f t="shared" si="5"/>
        <v>14</v>
      </c>
      <c r="E298" s="296"/>
    </row>
    <row r="299" ht="20.1" customHeight="1" spans="1:5">
      <c r="A299" s="297">
        <v>2030101</v>
      </c>
      <c r="B299" s="298" t="s">
        <v>184</v>
      </c>
      <c r="C299" s="275"/>
      <c r="D299" s="275">
        <v>14</v>
      </c>
      <c r="E299" s="299"/>
    </row>
    <row r="300" ht="20.1" customHeight="1" spans="1:5">
      <c r="A300" s="293">
        <v>20304</v>
      </c>
      <c r="B300" s="294" t="s">
        <v>185</v>
      </c>
      <c r="C300" s="295">
        <f t="shared" si="4"/>
        <v>0</v>
      </c>
      <c r="D300" s="295">
        <f t="shared" si="5"/>
        <v>0</v>
      </c>
      <c r="E300" s="296"/>
    </row>
    <row r="301" ht="20.1" customHeight="1" spans="1:5">
      <c r="A301" s="297">
        <v>2030401</v>
      </c>
      <c r="B301" s="300" t="s">
        <v>185</v>
      </c>
      <c r="C301" s="275"/>
      <c r="D301" s="275"/>
      <c r="E301" s="299"/>
    </row>
    <row r="302" ht="20.1" customHeight="1" spans="1:5">
      <c r="A302" s="293">
        <v>20305</v>
      </c>
      <c r="B302" s="294" t="s">
        <v>186</v>
      </c>
      <c r="C302" s="295">
        <f>SUBTOTAL(9,C303:C303)</f>
        <v>0</v>
      </c>
      <c r="D302" s="295">
        <f>SUBTOTAL(9,D303:D303)</f>
        <v>0</v>
      </c>
      <c r="E302" s="296"/>
    </row>
    <row r="303" ht="20.1" customHeight="1" spans="1:5">
      <c r="A303" s="297">
        <v>2030501</v>
      </c>
      <c r="B303" s="298" t="s">
        <v>186</v>
      </c>
      <c r="C303" s="275"/>
      <c r="D303" s="275"/>
      <c r="E303" s="299"/>
    </row>
    <row r="304" ht="20.1" customHeight="1" spans="1:5">
      <c r="A304" s="293">
        <v>20306</v>
      </c>
      <c r="B304" s="294" t="s">
        <v>187</v>
      </c>
      <c r="C304" s="295">
        <f>SUBTOTAL(9,C305:C312)</f>
        <v>2032</v>
      </c>
      <c r="D304" s="295">
        <f>SUBTOTAL(9,D305:D312)</f>
        <v>1293</v>
      </c>
      <c r="E304" s="296">
        <f>SUM(D304-C304)/C304</f>
        <v>-0.363681102362205</v>
      </c>
    </row>
    <row r="305" ht="20.1" customHeight="1" spans="1:5">
      <c r="A305" s="297">
        <v>2030601</v>
      </c>
      <c r="B305" s="298" t="s">
        <v>188</v>
      </c>
      <c r="C305" s="275">
        <v>43</v>
      </c>
      <c r="D305" s="275">
        <v>69</v>
      </c>
      <c r="E305" s="299">
        <f>SUM(D305-C305)/C305</f>
        <v>0.604651162790698</v>
      </c>
    </row>
    <row r="306" ht="20.1" customHeight="1" spans="1:5">
      <c r="A306" s="297">
        <v>2030602</v>
      </c>
      <c r="B306" s="298" t="s">
        <v>189</v>
      </c>
      <c r="C306" s="275"/>
      <c r="D306" s="275"/>
      <c r="E306" s="299"/>
    </row>
    <row r="307" ht="20.1" customHeight="1" spans="1:5">
      <c r="A307" s="297">
        <v>2030603</v>
      </c>
      <c r="B307" s="298" t="s">
        <v>190</v>
      </c>
      <c r="C307" s="275">
        <v>1407</v>
      </c>
      <c r="D307" s="275">
        <v>630</v>
      </c>
      <c r="E307" s="299">
        <f>SUM(D307-C307)/C307</f>
        <v>-0.552238805970149</v>
      </c>
    </row>
    <row r="308" ht="20.1" customHeight="1" spans="1:5">
      <c r="A308" s="297">
        <v>2030604</v>
      </c>
      <c r="B308" s="298" t="s">
        <v>191</v>
      </c>
      <c r="C308" s="275"/>
      <c r="D308" s="275"/>
      <c r="E308" s="299"/>
    </row>
    <row r="309" ht="20.1" customHeight="1" spans="1:5">
      <c r="A309" s="297">
        <v>2030605</v>
      </c>
      <c r="B309" s="298" t="s">
        <v>192</v>
      </c>
      <c r="C309" s="275">
        <v>14</v>
      </c>
      <c r="D309" s="275">
        <v>13</v>
      </c>
      <c r="E309" s="299">
        <f>SUM(D309-C309)/C309</f>
        <v>-0.0714285714285714</v>
      </c>
    </row>
    <row r="310" ht="20.1" customHeight="1" spans="1:5">
      <c r="A310" s="297">
        <v>2030606</v>
      </c>
      <c r="B310" s="298" t="s">
        <v>193</v>
      </c>
      <c r="C310" s="275">
        <v>60</v>
      </c>
      <c r="D310" s="275">
        <v>34</v>
      </c>
      <c r="E310" s="299">
        <f>SUM(D310-C310)/C310</f>
        <v>-0.433333333333333</v>
      </c>
    </row>
    <row r="311" ht="20.1" customHeight="1" spans="1:5">
      <c r="A311" s="297">
        <v>2030607</v>
      </c>
      <c r="B311" s="298" t="s">
        <v>194</v>
      </c>
      <c r="C311" s="275">
        <v>508</v>
      </c>
      <c r="D311" s="275">
        <v>539</v>
      </c>
      <c r="E311" s="299">
        <f>SUM(D311-C311)/C311</f>
        <v>0.0610236220472441</v>
      </c>
    </row>
    <row r="312" ht="20.1" customHeight="1" spans="1:5">
      <c r="A312" s="297">
        <v>2030699</v>
      </c>
      <c r="B312" s="298" t="s">
        <v>195</v>
      </c>
      <c r="C312" s="275"/>
      <c r="D312" s="275">
        <v>8</v>
      </c>
      <c r="E312" s="299"/>
    </row>
    <row r="313" ht="20.1" customHeight="1" spans="1:5">
      <c r="A313" s="293">
        <v>20399</v>
      </c>
      <c r="B313" s="294" t="s">
        <v>196</v>
      </c>
      <c r="C313" s="295">
        <f>SUBTOTAL(9,C314:C314)</f>
        <v>1</v>
      </c>
      <c r="D313" s="295">
        <f>SUBTOTAL(9,D314:D314)</f>
        <v>117</v>
      </c>
      <c r="E313" s="296">
        <f>SUM(D313-C313)/C313</f>
        <v>116</v>
      </c>
    </row>
    <row r="314" ht="20.1" customHeight="1" spans="1:5">
      <c r="A314" s="297">
        <v>2039901</v>
      </c>
      <c r="B314" s="300" t="s">
        <v>196</v>
      </c>
      <c r="C314" s="275">
        <v>1</v>
      </c>
      <c r="D314" s="275">
        <v>117</v>
      </c>
      <c r="E314" s="299">
        <f>SUM(D314-C314)/C314</f>
        <v>116</v>
      </c>
    </row>
    <row r="315" ht="20.1" customHeight="1" spans="1:5">
      <c r="A315" s="303">
        <v>204</v>
      </c>
      <c r="B315" s="304" t="s">
        <v>197</v>
      </c>
      <c r="C315" s="291">
        <f>SUBTOTAL(9,C316:C424)</f>
        <v>20540</v>
      </c>
      <c r="D315" s="291">
        <f>SUBTOTAL(9,D316:D424)</f>
        <v>22606</v>
      </c>
      <c r="E315" s="292">
        <f>SUM(D315-C315)/C315</f>
        <v>0.100584225900682</v>
      </c>
    </row>
    <row r="316" ht="20.1" customHeight="1" spans="1:5">
      <c r="A316" s="293">
        <v>20401</v>
      </c>
      <c r="B316" s="294" t="s">
        <v>198</v>
      </c>
      <c r="C316" s="295">
        <f>SUBTOTAL(9,C317:C325)</f>
        <v>1568</v>
      </c>
      <c r="D316" s="295">
        <f>SUBTOTAL(9,D317:D325)</f>
        <v>1413</v>
      </c>
      <c r="E316" s="296">
        <f>SUM(D316-C316)/C316</f>
        <v>-0.0988520408163265</v>
      </c>
    </row>
    <row r="317" ht="20.1" customHeight="1" spans="1:5">
      <c r="A317" s="297">
        <v>2040101</v>
      </c>
      <c r="B317" s="298" t="s">
        <v>199</v>
      </c>
      <c r="C317" s="275"/>
      <c r="D317" s="275"/>
      <c r="E317" s="299"/>
    </row>
    <row r="318" ht="20.1" customHeight="1" spans="1:5">
      <c r="A318" s="297">
        <v>2040102</v>
      </c>
      <c r="B318" s="298" t="s">
        <v>200</v>
      </c>
      <c r="C318" s="275"/>
      <c r="D318" s="275"/>
      <c r="E318" s="299"/>
    </row>
    <row r="319" ht="20.1" customHeight="1" spans="1:5">
      <c r="A319" s="297">
        <v>2040103</v>
      </c>
      <c r="B319" s="298" t="s">
        <v>201</v>
      </c>
      <c r="C319" s="275">
        <v>1319</v>
      </c>
      <c r="D319" s="275">
        <v>1353</v>
      </c>
      <c r="E319" s="299">
        <f>SUM(D319-C319)/C319</f>
        <v>0.0257771038665656</v>
      </c>
    </row>
    <row r="320" ht="20.1" customHeight="1" spans="1:5">
      <c r="A320" s="297">
        <v>2040104</v>
      </c>
      <c r="B320" s="298" t="s">
        <v>202</v>
      </c>
      <c r="C320" s="275"/>
      <c r="D320" s="275"/>
      <c r="E320" s="299"/>
    </row>
    <row r="321" ht="20.1" customHeight="1" spans="1:5">
      <c r="A321" s="297">
        <v>2040105</v>
      </c>
      <c r="B321" s="298" t="s">
        <v>203</v>
      </c>
      <c r="C321" s="275"/>
      <c r="D321" s="275"/>
      <c r="E321" s="299"/>
    </row>
    <row r="322" ht="20.1" customHeight="1" spans="1:5">
      <c r="A322" s="297">
        <v>2040106</v>
      </c>
      <c r="B322" s="298" t="s">
        <v>204</v>
      </c>
      <c r="C322" s="275"/>
      <c r="D322" s="275"/>
      <c r="E322" s="299"/>
    </row>
    <row r="323" ht="20.1" customHeight="1" spans="1:5">
      <c r="A323" s="297">
        <v>2040107</v>
      </c>
      <c r="B323" s="298" t="s">
        <v>205</v>
      </c>
      <c r="C323" s="275"/>
      <c r="D323" s="275"/>
      <c r="E323" s="299"/>
    </row>
    <row r="324" ht="20.1" customHeight="1" spans="1:5">
      <c r="A324" s="297">
        <v>2040108</v>
      </c>
      <c r="B324" s="298" t="s">
        <v>206</v>
      </c>
      <c r="C324" s="275"/>
      <c r="D324" s="275"/>
      <c r="E324" s="299"/>
    </row>
    <row r="325" ht="20.1" customHeight="1" spans="1:5">
      <c r="A325" s="297">
        <v>2040199</v>
      </c>
      <c r="B325" s="298" t="s">
        <v>207</v>
      </c>
      <c r="C325" s="275">
        <v>249</v>
      </c>
      <c r="D325" s="275">
        <v>60</v>
      </c>
      <c r="E325" s="299">
        <f>SUM(D325-C325)/C325</f>
        <v>-0.759036144578313</v>
      </c>
    </row>
    <row r="326" ht="20.1" customHeight="1" spans="1:5">
      <c r="A326" s="293">
        <v>20402</v>
      </c>
      <c r="B326" s="302" t="s">
        <v>208</v>
      </c>
      <c r="C326" s="295">
        <f>SUBTOTAL(9,C327:C347)</f>
        <v>12243</v>
      </c>
      <c r="D326" s="295">
        <f>SUBTOTAL(9,D327:D347)</f>
        <v>11191</v>
      </c>
      <c r="E326" s="296">
        <f>SUM(D326-C326)/C326</f>
        <v>-0.0859266519643878</v>
      </c>
    </row>
    <row r="327" ht="20.1" customHeight="1" spans="1:5">
      <c r="A327" s="297">
        <v>2040201</v>
      </c>
      <c r="B327" s="298" t="s">
        <v>13</v>
      </c>
      <c r="C327" s="275">
        <v>5008</v>
      </c>
      <c r="D327" s="275">
        <v>5112</v>
      </c>
      <c r="E327" s="299">
        <f t="shared" ref="E327:E387" si="6">SUM(D327-C327)/C327</f>
        <v>0.0207667731629393</v>
      </c>
    </row>
    <row r="328" ht="20.1" customHeight="1" spans="1:5">
      <c r="A328" s="297">
        <v>2040202</v>
      </c>
      <c r="B328" s="298" t="s">
        <v>14</v>
      </c>
      <c r="C328" s="275">
        <v>2515</v>
      </c>
      <c r="D328" s="275">
        <v>2440</v>
      </c>
      <c r="E328" s="299">
        <f t="shared" si="6"/>
        <v>-0.0298210735586481</v>
      </c>
    </row>
    <row r="329" ht="20.1" customHeight="1" spans="1:5">
      <c r="A329" s="297">
        <v>2040203</v>
      </c>
      <c r="B329" s="298" t="s">
        <v>15</v>
      </c>
      <c r="C329" s="275"/>
      <c r="D329" s="275"/>
      <c r="E329" s="299"/>
    </row>
    <row r="330" ht="20.1" customHeight="1" spans="1:5">
      <c r="A330" s="297">
        <v>2040204</v>
      </c>
      <c r="B330" s="298" t="s">
        <v>209</v>
      </c>
      <c r="C330" s="275">
        <v>1940</v>
      </c>
      <c r="D330" s="275">
        <v>905</v>
      </c>
      <c r="E330" s="299">
        <f t="shared" si="6"/>
        <v>-0.533505154639175</v>
      </c>
    </row>
    <row r="331" ht="20.1" customHeight="1" spans="1:5">
      <c r="A331" s="297">
        <v>2040205</v>
      </c>
      <c r="B331" s="298" t="s">
        <v>210</v>
      </c>
      <c r="C331" s="275">
        <v>100</v>
      </c>
      <c r="D331" s="275">
        <v>136</v>
      </c>
      <c r="E331" s="299">
        <f t="shared" si="6"/>
        <v>0.36</v>
      </c>
    </row>
    <row r="332" ht="20.1" customHeight="1" spans="1:5">
      <c r="A332" s="297">
        <v>2040206</v>
      </c>
      <c r="B332" s="298" t="s">
        <v>211</v>
      </c>
      <c r="C332" s="275">
        <v>459</v>
      </c>
      <c r="D332" s="275">
        <v>459</v>
      </c>
      <c r="E332" s="299">
        <f t="shared" si="6"/>
        <v>0</v>
      </c>
    </row>
    <row r="333" ht="20.1" customHeight="1" spans="1:5">
      <c r="A333" s="297">
        <v>2040207</v>
      </c>
      <c r="B333" s="298" t="s">
        <v>212</v>
      </c>
      <c r="C333" s="275">
        <v>20</v>
      </c>
      <c r="D333" s="275">
        <v>20</v>
      </c>
      <c r="E333" s="299">
        <f t="shared" si="6"/>
        <v>0</v>
      </c>
    </row>
    <row r="334" ht="20.1" customHeight="1" spans="1:5">
      <c r="A334" s="297">
        <v>2040208</v>
      </c>
      <c r="B334" s="298" t="s">
        <v>213</v>
      </c>
      <c r="C334" s="275">
        <v>10</v>
      </c>
      <c r="D334" s="275">
        <v>10</v>
      </c>
      <c r="E334" s="299">
        <f t="shared" si="6"/>
        <v>0</v>
      </c>
    </row>
    <row r="335" ht="20.1" customHeight="1" spans="1:5">
      <c r="A335" s="297">
        <v>2040209</v>
      </c>
      <c r="B335" s="298" t="s">
        <v>214</v>
      </c>
      <c r="C335" s="275"/>
      <c r="D335" s="275"/>
      <c r="E335" s="299"/>
    </row>
    <row r="336" ht="20.1" customHeight="1" spans="1:5">
      <c r="A336" s="297">
        <v>2040210</v>
      </c>
      <c r="B336" s="298" t="s">
        <v>215</v>
      </c>
      <c r="C336" s="275">
        <v>10</v>
      </c>
      <c r="D336" s="275">
        <v>10</v>
      </c>
      <c r="E336" s="299">
        <f t="shared" si="6"/>
        <v>0</v>
      </c>
    </row>
    <row r="337" ht="20.1" customHeight="1" spans="1:5">
      <c r="A337" s="297">
        <v>2040211</v>
      </c>
      <c r="B337" s="298" t="s">
        <v>216</v>
      </c>
      <c r="C337" s="275">
        <v>20</v>
      </c>
      <c r="D337" s="275">
        <v>20</v>
      </c>
      <c r="E337" s="299">
        <f t="shared" si="6"/>
        <v>0</v>
      </c>
    </row>
    <row r="338" ht="20.1" customHeight="1" spans="1:5">
      <c r="A338" s="297">
        <v>2040212</v>
      </c>
      <c r="B338" s="298" t="s">
        <v>217</v>
      </c>
      <c r="C338" s="275">
        <v>1364</v>
      </c>
      <c r="D338" s="275">
        <v>1083</v>
      </c>
      <c r="E338" s="299">
        <f t="shared" si="6"/>
        <v>-0.206011730205279</v>
      </c>
    </row>
    <row r="339" ht="20.1" customHeight="1" spans="1:5">
      <c r="A339" s="297">
        <v>2040213</v>
      </c>
      <c r="B339" s="300" t="s">
        <v>218</v>
      </c>
      <c r="C339" s="275"/>
      <c r="D339" s="275"/>
      <c r="E339" s="299"/>
    </row>
    <row r="340" ht="20.1" customHeight="1" spans="1:5">
      <c r="A340" s="297">
        <v>2040214</v>
      </c>
      <c r="B340" s="298" t="s">
        <v>219</v>
      </c>
      <c r="C340" s="275"/>
      <c r="D340" s="275"/>
      <c r="E340" s="299"/>
    </row>
    <row r="341" ht="20.1" customHeight="1" spans="1:5">
      <c r="A341" s="297">
        <v>2040215</v>
      </c>
      <c r="B341" s="298" t="s">
        <v>220</v>
      </c>
      <c r="C341" s="275">
        <v>43</v>
      </c>
      <c r="D341" s="275">
        <v>43</v>
      </c>
      <c r="E341" s="299">
        <f t="shared" si="6"/>
        <v>0</v>
      </c>
    </row>
    <row r="342" ht="20.1" customHeight="1" spans="1:5">
      <c r="A342" s="297">
        <v>2040216</v>
      </c>
      <c r="B342" s="298" t="s">
        <v>221</v>
      </c>
      <c r="C342" s="275">
        <v>250</v>
      </c>
      <c r="D342" s="275">
        <v>250</v>
      </c>
      <c r="E342" s="299">
        <f t="shared" si="6"/>
        <v>0</v>
      </c>
    </row>
    <row r="343" ht="20.1" customHeight="1" spans="1:5">
      <c r="A343" s="297">
        <v>2040217</v>
      </c>
      <c r="B343" s="298" t="s">
        <v>222</v>
      </c>
      <c r="C343" s="275">
        <v>474</v>
      </c>
      <c r="D343" s="275">
        <v>551</v>
      </c>
      <c r="E343" s="299">
        <f t="shared" si="6"/>
        <v>0.162447257383966</v>
      </c>
    </row>
    <row r="344" ht="20.1" customHeight="1" spans="1:5">
      <c r="A344" s="297">
        <v>2040218</v>
      </c>
      <c r="B344" s="298" t="s">
        <v>223</v>
      </c>
      <c r="C344" s="275">
        <v>30</v>
      </c>
      <c r="D344" s="275">
        <v>30</v>
      </c>
      <c r="E344" s="299">
        <f t="shared" si="6"/>
        <v>0</v>
      </c>
    </row>
    <row r="345" ht="20.1" customHeight="1" spans="1:5">
      <c r="A345" s="297">
        <v>2040219</v>
      </c>
      <c r="B345" s="298" t="s">
        <v>55</v>
      </c>
      <c r="C345" s="275"/>
      <c r="D345" s="275">
        <v>122</v>
      </c>
      <c r="E345" s="299"/>
    </row>
    <row r="346" ht="20.1" customHeight="1" spans="1:5">
      <c r="A346" s="297">
        <v>2040250</v>
      </c>
      <c r="B346" s="298" t="s">
        <v>22</v>
      </c>
      <c r="C346" s="275"/>
      <c r="D346" s="275"/>
      <c r="E346" s="299"/>
    </row>
    <row r="347" ht="20.1" customHeight="1" spans="1:5">
      <c r="A347" s="297">
        <v>2040299</v>
      </c>
      <c r="B347" s="298" t="s">
        <v>224</v>
      </c>
      <c r="C347" s="275"/>
      <c r="D347" s="275"/>
      <c r="E347" s="299"/>
    </row>
    <row r="348" ht="20.1" customHeight="1" spans="1:5">
      <c r="A348" s="293">
        <v>20403</v>
      </c>
      <c r="B348" s="294" t="s">
        <v>225</v>
      </c>
      <c r="C348" s="295">
        <f>SUBTOTAL(9,C349:C354)</f>
        <v>8</v>
      </c>
      <c r="D348" s="295">
        <f>SUBTOTAL(9,D349:D354)</f>
        <v>8</v>
      </c>
      <c r="E348" s="296">
        <f t="shared" si="6"/>
        <v>0</v>
      </c>
    </row>
    <row r="349" ht="20.1" customHeight="1" spans="1:5">
      <c r="A349" s="297">
        <v>2040301</v>
      </c>
      <c r="B349" s="298" t="s">
        <v>13</v>
      </c>
      <c r="C349" s="275"/>
      <c r="D349" s="275"/>
      <c r="E349" s="299"/>
    </row>
    <row r="350" ht="20.1" customHeight="1" spans="1:5">
      <c r="A350" s="297">
        <v>2040302</v>
      </c>
      <c r="B350" s="298" t="s">
        <v>14</v>
      </c>
      <c r="C350" s="275">
        <v>8</v>
      </c>
      <c r="D350" s="275">
        <v>8</v>
      </c>
      <c r="E350" s="299">
        <f t="shared" si="6"/>
        <v>0</v>
      </c>
    </row>
    <row r="351" ht="20.1" customHeight="1" spans="1:5">
      <c r="A351" s="297">
        <v>2040303</v>
      </c>
      <c r="B351" s="298" t="s">
        <v>15</v>
      </c>
      <c r="C351" s="275"/>
      <c r="D351" s="275"/>
      <c r="E351" s="299"/>
    </row>
    <row r="352" ht="20.1" customHeight="1" spans="1:5">
      <c r="A352" s="297">
        <v>2040304</v>
      </c>
      <c r="B352" s="300" t="s">
        <v>226</v>
      </c>
      <c r="C352" s="275"/>
      <c r="D352" s="275"/>
      <c r="E352" s="299"/>
    </row>
    <row r="353" ht="20.1" customHeight="1" spans="1:5">
      <c r="A353" s="297">
        <v>2040350</v>
      </c>
      <c r="B353" s="298" t="s">
        <v>22</v>
      </c>
      <c r="C353" s="275"/>
      <c r="D353" s="275"/>
      <c r="E353" s="299"/>
    </row>
    <row r="354" ht="20.1" customHeight="1" spans="1:5">
      <c r="A354" s="297">
        <v>2040399</v>
      </c>
      <c r="B354" s="298" t="s">
        <v>227</v>
      </c>
      <c r="C354" s="275"/>
      <c r="D354" s="275"/>
      <c r="E354" s="299"/>
    </row>
    <row r="355" ht="20.1" customHeight="1" spans="1:5">
      <c r="A355" s="293">
        <v>20404</v>
      </c>
      <c r="B355" s="294" t="s">
        <v>228</v>
      </c>
      <c r="C355" s="295">
        <f>SUBTOTAL(9,C356:C366)</f>
        <v>2167</v>
      </c>
      <c r="D355" s="295">
        <f>SUBTOTAL(9,D356:D366)</f>
        <v>3313</v>
      </c>
      <c r="E355" s="296">
        <f t="shared" si="6"/>
        <v>0.528841716658976</v>
      </c>
    </row>
    <row r="356" ht="20.1" customHeight="1" spans="1:5">
      <c r="A356" s="297">
        <v>2040401</v>
      </c>
      <c r="B356" s="298" t="s">
        <v>13</v>
      </c>
      <c r="C356" s="275">
        <v>1037</v>
      </c>
      <c r="D356" s="275">
        <v>1078</v>
      </c>
      <c r="E356" s="299">
        <f t="shared" si="6"/>
        <v>0.0395371263259402</v>
      </c>
    </row>
    <row r="357" ht="20.1" customHeight="1" spans="1:5">
      <c r="A357" s="297">
        <v>2040402</v>
      </c>
      <c r="B357" s="298" t="s">
        <v>14</v>
      </c>
      <c r="C357" s="275">
        <v>939</v>
      </c>
      <c r="D357" s="275">
        <v>1296</v>
      </c>
      <c r="E357" s="299">
        <f t="shared" si="6"/>
        <v>0.380191693290735</v>
      </c>
    </row>
    <row r="358" ht="20.1" customHeight="1" spans="1:5">
      <c r="A358" s="297">
        <v>2040403</v>
      </c>
      <c r="B358" s="298" t="s">
        <v>15</v>
      </c>
      <c r="C358" s="275"/>
      <c r="D358" s="275"/>
      <c r="E358" s="299"/>
    </row>
    <row r="359" ht="20.1" customHeight="1" spans="1:5">
      <c r="A359" s="297">
        <v>2040404</v>
      </c>
      <c r="B359" s="298" t="s">
        <v>229</v>
      </c>
      <c r="C359" s="275">
        <v>35</v>
      </c>
      <c r="D359" s="275">
        <v>65</v>
      </c>
      <c r="E359" s="299">
        <f t="shared" si="6"/>
        <v>0.857142857142857</v>
      </c>
    </row>
    <row r="360" ht="20.1" customHeight="1" spans="1:5">
      <c r="A360" s="297">
        <v>2040405</v>
      </c>
      <c r="B360" s="298" t="s">
        <v>230</v>
      </c>
      <c r="C360" s="275">
        <v>10</v>
      </c>
      <c r="D360" s="275">
        <v>10</v>
      </c>
      <c r="E360" s="299">
        <f t="shared" si="6"/>
        <v>0</v>
      </c>
    </row>
    <row r="361" ht="20.1" customHeight="1" spans="1:5">
      <c r="A361" s="297">
        <v>2040406</v>
      </c>
      <c r="B361" s="298" t="s">
        <v>231</v>
      </c>
      <c r="C361" s="275">
        <v>30</v>
      </c>
      <c r="D361" s="275"/>
      <c r="E361" s="299">
        <f t="shared" si="6"/>
        <v>-1</v>
      </c>
    </row>
    <row r="362" ht="20.1" customHeight="1" spans="1:5">
      <c r="A362" s="297">
        <v>2040407</v>
      </c>
      <c r="B362" s="298" t="s">
        <v>232</v>
      </c>
      <c r="C362" s="275">
        <v>15</v>
      </c>
      <c r="D362" s="275">
        <v>15</v>
      </c>
      <c r="E362" s="299">
        <f t="shared" si="6"/>
        <v>0</v>
      </c>
    </row>
    <row r="363" ht="20.1" customHeight="1" spans="1:5">
      <c r="A363" s="297">
        <v>2040408</v>
      </c>
      <c r="B363" s="298" t="s">
        <v>233</v>
      </c>
      <c r="C363" s="275">
        <v>19</v>
      </c>
      <c r="D363" s="275">
        <v>19</v>
      </c>
      <c r="E363" s="299">
        <f t="shared" si="6"/>
        <v>0</v>
      </c>
    </row>
    <row r="364" ht="20.1" customHeight="1" spans="1:5">
      <c r="A364" s="297">
        <v>2040409</v>
      </c>
      <c r="B364" s="298" t="s">
        <v>234</v>
      </c>
      <c r="C364" s="275">
        <v>32</v>
      </c>
      <c r="D364" s="275">
        <v>830</v>
      </c>
      <c r="E364" s="299">
        <f t="shared" si="6"/>
        <v>24.9375</v>
      </c>
    </row>
    <row r="365" ht="20.1" customHeight="1" spans="1:5">
      <c r="A365" s="297">
        <v>2040450</v>
      </c>
      <c r="B365" s="300" t="s">
        <v>22</v>
      </c>
      <c r="C365" s="275"/>
      <c r="D365" s="275"/>
      <c r="E365" s="299"/>
    </row>
    <row r="366" ht="20.1" customHeight="1" spans="1:5">
      <c r="A366" s="297">
        <v>2040499</v>
      </c>
      <c r="B366" s="298" t="s">
        <v>235</v>
      </c>
      <c r="C366" s="275">
        <v>50</v>
      </c>
      <c r="D366" s="275"/>
      <c r="E366" s="299">
        <f t="shared" si="6"/>
        <v>-1</v>
      </c>
    </row>
    <row r="367" ht="20.1" customHeight="1" spans="1:5">
      <c r="A367" s="293">
        <v>20405</v>
      </c>
      <c r="B367" s="294" t="s">
        <v>236</v>
      </c>
      <c r="C367" s="295">
        <f>SUBTOTAL(9,C368:C375)</f>
        <v>3509</v>
      </c>
      <c r="D367" s="295">
        <f>SUBTOTAL(9,D368:D375)</f>
        <v>4651</v>
      </c>
      <c r="E367" s="296">
        <f t="shared" si="6"/>
        <v>0.325448845825021</v>
      </c>
    </row>
    <row r="368" ht="20.1" customHeight="1" spans="1:5">
      <c r="A368" s="297">
        <v>2040501</v>
      </c>
      <c r="B368" s="298" t="s">
        <v>13</v>
      </c>
      <c r="C368" s="275">
        <v>1718</v>
      </c>
      <c r="D368" s="275">
        <v>1771</v>
      </c>
      <c r="E368" s="299">
        <f t="shared" si="6"/>
        <v>0.0308498253783469</v>
      </c>
    </row>
    <row r="369" ht="20.1" customHeight="1" spans="1:5">
      <c r="A369" s="297">
        <v>2040502</v>
      </c>
      <c r="B369" s="298" t="s">
        <v>14</v>
      </c>
      <c r="C369" s="275">
        <v>1528</v>
      </c>
      <c r="D369" s="275">
        <v>2376</v>
      </c>
      <c r="E369" s="299">
        <f t="shared" si="6"/>
        <v>0.554973821989529</v>
      </c>
    </row>
    <row r="370" ht="20.1" customHeight="1" spans="1:5">
      <c r="A370" s="297">
        <v>2040503</v>
      </c>
      <c r="B370" s="298" t="s">
        <v>15</v>
      </c>
      <c r="C370" s="275"/>
      <c r="D370" s="275"/>
      <c r="E370" s="299"/>
    </row>
    <row r="371" ht="20.1" customHeight="1" spans="1:5">
      <c r="A371" s="297">
        <v>2040504</v>
      </c>
      <c r="B371" s="298" t="s">
        <v>237</v>
      </c>
      <c r="C371" s="275">
        <v>248</v>
      </c>
      <c r="D371" s="275">
        <v>189</v>
      </c>
      <c r="E371" s="299">
        <f t="shared" si="6"/>
        <v>-0.237903225806452</v>
      </c>
    </row>
    <row r="372" ht="20.1" customHeight="1" spans="1:5">
      <c r="A372" s="297">
        <v>2040505</v>
      </c>
      <c r="B372" s="298" t="s">
        <v>238</v>
      </c>
      <c r="C372" s="275">
        <v>15</v>
      </c>
      <c r="D372" s="275">
        <v>315</v>
      </c>
      <c r="E372" s="299">
        <f t="shared" si="6"/>
        <v>20</v>
      </c>
    </row>
    <row r="373" ht="20.1" customHeight="1" spans="1:5">
      <c r="A373" s="297">
        <v>2040506</v>
      </c>
      <c r="B373" s="298" t="s">
        <v>239</v>
      </c>
      <c r="C373" s="275"/>
      <c r="D373" s="275"/>
      <c r="E373" s="299"/>
    </row>
    <row r="374" ht="20.1" customHeight="1" spans="1:5">
      <c r="A374" s="297">
        <v>2040550</v>
      </c>
      <c r="B374" s="298" t="s">
        <v>22</v>
      </c>
      <c r="C374" s="275"/>
      <c r="D374" s="275"/>
      <c r="E374" s="299"/>
    </row>
    <row r="375" ht="20.1" customHeight="1" spans="1:5">
      <c r="A375" s="297">
        <v>2040599</v>
      </c>
      <c r="B375" s="298" t="s">
        <v>240</v>
      </c>
      <c r="C375" s="275"/>
      <c r="D375" s="275"/>
      <c r="E375" s="299"/>
    </row>
    <row r="376" ht="20.1" customHeight="1" spans="1:5">
      <c r="A376" s="293">
        <v>20406</v>
      </c>
      <c r="B376" s="294" t="s">
        <v>241</v>
      </c>
      <c r="C376" s="295">
        <f>SUBTOTAL(9,C377:C387)</f>
        <v>951</v>
      </c>
      <c r="D376" s="295">
        <f>SUBTOTAL(9,D377:D387)</f>
        <v>1157</v>
      </c>
      <c r="E376" s="296">
        <f t="shared" si="6"/>
        <v>0.216614090431125</v>
      </c>
    </row>
    <row r="377" ht="20.1" customHeight="1" spans="1:5">
      <c r="A377" s="297">
        <v>2040601</v>
      </c>
      <c r="B377" s="298" t="s">
        <v>13</v>
      </c>
      <c r="C377" s="275">
        <v>407</v>
      </c>
      <c r="D377" s="275">
        <v>434</v>
      </c>
      <c r="E377" s="299">
        <f t="shared" si="6"/>
        <v>0.0663390663390663</v>
      </c>
    </row>
    <row r="378" ht="20.1" customHeight="1" spans="1:5">
      <c r="A378" s="297">
        <v>2040602</v>
      </c>
      <c r="B378" s="300" t="s">
        <v>14</v>
      </c>
      <c r="C378" s="275">
        <v>203</v>
      </c>
      <c r="D378" s="275">
        <v>243</v>
      </c>
      <c r="E378" s="299">
        <f t="shared" si="6"/>
        <v>0.197044334975369</v>
      </c>
    </row>
    <row r="379" ht="20.1" customHeight="1" spans="1:5">
      <c r="A379" s="297">
        <v>2040603</v>
      </c>
      <c r="B379" s="298" t="s">
        <v>15</v>
      </c>
      <c r="C379" s="275"/>
      <c r="D379" s="275"/>
      <c r="E379" s="299"/>
    </row>
    <row r="380" ht="20.1" customHeight="1" spans="1:5">
      <c r="A380" s="297">
        <v>2040604</v>
      </c>
      <c r="B380" s="298" t="s">
        <v>242</v>
      </c>
      <c r="C380" s="275">
        <v>173</v>
      </c>
      <c r="D380" s="275">
        <v>246</v>
      </c>
      <c r="E380" s="299">
        <f t="shared" si="6"/>
        <v>0.421965317919075</v>
      </c>
    </row>
    <row r="381" ht="20.1" customHeight="1" spans="1:5">
      <c r="A381" s="297">
        <v>2040605</v>
      </c>
      <c r="B381" s="298" t="s">
        <v>243</v>
      </c>
      <c r="C381" s="275">
        <v>95</v>
      </c>
      <c r="D381" s="275">
        <v>95</v>
      </c>
      <c r="E381" s="299">
        <f t="shared" si="6"/>
        <v>0</v>
      </c>
    </row>
    <row r="382" ht="20.1" customHeight="1" spans="1:5">
      <c r="A382" s="297">
        <v>2040606</v>
      </c>
      <c r="B382" s="300" t="s">
        <v>244</v>
      </c>
      <c r="C382" s="275">
        <v>5</v>
      </c>
      <c r="D382" s="275">
        <v>5</v>
      </c>
      <c r="E382" s="299">
        <f t="shared" si="6"/>
        <v>0</v>
      </c>
    </row>
    <row r="383" ht="20.1" customHeight="1" spans="1:5">
      <c r="A383" s="297">
        <v>2040607</v>
      </c>
      <c r="B383" s="298" t="s">
        <v>245</v>
      </c>
      <c r="C383" s="275">
        <v>58</v>
      </c>
      <c r="D383" s="275">
        <v>134</v>
      </c>
      <c r="E383" s="299">
        <f t="shared" si="6"/>
        <v>1.31034482758621</v>
      </c>
    </row>
    <row r="384" ht="20.1" customHeight="1" spans="1:5">
      <c r="A384" s="297">
        <v>2040608</v>
      </c>
      <c r="B384" s="298" t="s">
        <v>246</v>
      </c>
      <c r="C384" s="275"/>
      <c r="D384" s="275"/>
      <c r="E384" s="299"/>
    </row>
    <row r="385" ht="20.1" customHeight="1" spans="1:5">
      <c r="A385" s="297">
        <v>2040609</v>
      </c>
      <c r="B385" s="298" t="s">
        <v>247</v>
      </c>
      <c r="C385" s="275"/>
      <c r="D385" s="275"/>
      <c r="E385" s="299"/>
    </row>
    <row r="386" ht="20.1" customHeight="1" spans="1:5">
      <c r="A386" s="297">
        <v>2040650</v>
      </c>
      <c r="B386" s="298" t="s">
        <v>22</v>
      </c>
      <c r="C386" s="275"/>
      <c r="D386" s="275"/>
      <c r="E386" s="299"/>
    </row>
    <row r="387" ht="20.1" customHeight="1" spans="1:5">
      <c r="A387" s="297">
        <v>2040699</v>
      </c>
      <c r="B387" s="298" t="s">
        <v>248</v>
      </c>
      <c r="C387" s="275">
        <v>10</v>
      </c>
      <c r="D387" s="275"/>
      <c r="E387" s="299">
        <f t="shared" si="6"/>
        <v>-1</v>
      </c>
    </row>
    <row r="388" ht="20.1" customHeight="1" spans="1:5">
      <c r="A388" s="293">
        <v>20407</v>
      </c>
      <c r="B388" s="294" t="s">
        <v>249</v>
      </c>
      <c r="C388" s="295">
        <f>SUBTOTAL(9,C389:C396)</f>
        <v>0</v>
      </c>
      <c r="D388" s="295">
        <f>SUBTOTAL(9,D389:D396)</f>
        <v>0</v>
      </c>
      <c r="E388" s="296"/>
    </row>
    <row r="389" ht="20.1" customHeight="1" spans="1:5">
      <c r="A389" s="297">
        <v>2040701</v>
      </c>
      <c r="B389" s="298" t="s">
        <v>13</v>
      </c>
      <c r="C389" s="275"/>
      <c r="D389" s="275"/>
      <c r="E389" s="299"/>
    </row>
    <row r="390" ht="20.1" customHeight="1" spans="1:5">
      <c r="A390" s="297">
        <v>2040702</v>
      </c>
      <c r="B390" s="298" t="s">
        <v>14</v>
      </c>
      <c r="C390" s="275"/>
      <c r="D390" s="275"/>
      <c r="E390" s="299"/>
    </row>
    <row r="391" ht="20.1" customHeight="1" spans="1:5">
      <c r="A391" s="297">
        <v>2040703</v>
      </c>
      <c r="B391" s="298" t="s">
        <v>15</v>
      </c>
      <c r="C391" s="275"/>
      <c r="D391" s="275"/>
      <c r="E391" s="299"/>
    </row>
    <row r="392" ht="20.1" customHeight="1" spans="1:5">
      <c r="A392" s="297">
        <v>2040704</v>
      </c>
      <c r="B392" s="298" t="s">
        <v>250</v>
      </c>
      <c r="C392" s="275"/>
      <c r="D392" s="275"/>
      <c r="E392" s="299"/>
    </row>
    <row r="393" ht="20.1" customHeight="1" spans="1:5">
      <c r="A393" s="297">
        <v>2040705</v>
      </c>
      <c r="B393" s="298" t="s">
        <v>251</v>
      </c>
      <c r="C393" s="275"/>
      <c r="D393" s="275"/>
      <c r="E393" s="299"/>
    </row>
    <row r="394" ht="20.1" customHeight="1" spans="1:5">
      <c r="A394" s="297">
        <v>2040706</v>
      </c>
      <c r="B394" s="298" t="s">
        <v>252</v>
      </c>
      <c r="C394" s="275"/>
      <c r="D394" s="275"/>
      <c r="E394" s="299"/>
    </row>
    <row r="395" ht="20.1" customHeight="1" spans="1:5">
      <c r="A395" s="297">
        <v>2040750</v>
      </c>
      <c r="B395" s="298" t="s">
        <v>22</v>
      </c>
      <c r="C395" s="275"/>
      <c r="D395" s="275"/>
      <c r="E395" s="299"/>
    </row>
    <row r="396" ht="20.1" customHeight="1" spans="1:5">
      <c r="A396" s="297">
        <v>2040799</v>
      </c>
      <c r="B396" s="298" t="s">
        <v>253</v>
      </c>
      <c r="C396" s="275"/>
      <c r="D396" s="275"/>
      <c r="E396" s="299"/>
    </row>
    <row r="397" ht="20.1" customHeight="1" spans="1:5">
      <c r="A397" s="293">
        <v>20408</v>
      </c>
      <c r="B397" s="294" t="s">
        <v>254</v>
      </c>
      <c r="C397" s="295">
        <f>SUBTOTAL(9,C398:C405)</f>
        <v>0</v>
      </c>
      <c r="D397" s="295">
        <f>SUBTOTAL(9,D398:D405)</f>
        <v>0</v>
      </c>
      <c r="E397" s="296"/>
    </row>
    <row r="398" ht="20.1" customHeight="1" spans="1:5">
      <c r="A398" s="297">
        <v>2040801</v>
      </c>
      <c r="B398" s="298" t="s">
        <v>13</v>
      </c>
      <c r="C398" s="275"/>
      <c r="D398" s="275"/>
      <c r="E398" s="299"/>
    </row>
    <row r="399" ht="20.1" customHeight="1" spans="1:5">
      <c r="A399" s="297">
        <v>2040802</v>
      </c>
      <c r="B399" s="298" t="s">
        <v>14</v>
      </c>
      <c r="C399" s="275"/>
      <c r="D399" s="275"/>
      <c r="E399" s="299"/>
    </row>
    <row r="400" ht="20.1" customHeight="1" spans="1:5">
      <c r="A400" s="297">
        <v>2040803</v>
      </c>
      <c r="B400" s="298" t="s">
        <v>15</v>
      </c>
      <c r="C400" s="275"/>
      <c r="D400" s="275"/>
      <c r="E400" s="299"/>
    </row>
    <row r="401" ht="20.1" customHeight="1" spans="1:5">
      <c r="A401" s="297">
        <v>2040804</v>
      </c>
      <c r="B401" s="298" t="s">
        <v>255</v>
      </c>
      <c r="C401" s="275"/>
      <c r="D401" s="275"/>
      <c r="E401" s="299"/>
    </row>
    <row r="402" ht="20.1" customHeight="1" spans="1:5">
      <c r="A402" s="297">
        <v>2040805</v>
      </c>
      <c r="B402" s="298" t="s">
        <v>256</v>
      </c>
      <c r="C402" s="275"/>
      <c r="D402" s="275"/>
      <c r="E402" s="299"/>
    </row>
    <row r="403" ht="20.1" customHeight="1" spans="1:5">
      <c r="A403" s="297">
        <v>2040806</v>
      </c>
      <c r="B403" s="298" t="s">
        <v>257</v>
      </c>
      <c r="C403" s="275"/>
      <c r="D403" s="275"/>
      <c r="E403" s="299"/>
    </row>
    <row r="404" ht="20.1" customHeight="1" spans="1:5">
      <c r="A404" s="297">
        <v>2040850</v>
      </c>
      <c r="B404" s="300" t="s">
        <v>22</v>
      </c>
      <c r="C404" s="275"/>
      <c r="D404" s="275"/>
      <c r="E404" s="299"/>
    </row>
    <row r="405" ht="20.1" customHeight="1" spans="1:5">
      <c r="A405" s="297">
        <v>2040899</v>
      </c>
      <c r="B405" s="298" t="s">
        <v>258</v>
      </c>
      <c r="C405" s="275"/>
      <c r="D405" s="275"/>
      <c r="E405" s="299"/>
    </row>
    <row r="406" ht="20.1" customHeight="1" spans="1:5">
      <c r="A406" s="293">
        <v>20409</v>
      </c>
      <c r="B406" s="294" t="s">
        <v>259</v>
      </c>
      <c r="C406" s="295">
        <f>SUBTOTAL(9,C407:C413)</f>
        <v>44</v>
      </c>
      <c r="D406" s="295">
        <f>SUBTOTAL(9,D407:D413)</f>
        <v>40</v>
      </c>
      <c r="E406" s="296">
        <f t="shared" ref="E406:E411" si="7">SUM(D406-C406)/C406</f>
        <v>-0.0909090909090909</v>
      </c>
    </row>
    <row r="407" ht="20.1" customHeight="1" spans="1:5">
      <c r="A407" s="297">
        <v>2040901</v>
      </c>
      <c r="B407" s="298" t="s">
        <v>13</v>
      </c>
      <c r="C407" s="275"/>
      <c r="D407" s="275"/>
      <c r="E407" s="299"/>
    </row>
    <row r="408" ht="20.1" customHeight="1" spans="1:5">
      <c r="A408" s="297">
        <v>2040902</v>
      </c>
      <c r="B408" s="298" t="s">
        <v>14</v>
      </c>
      <c r="C408" s="275">
        <v>9</v>
      </c>
      <c r="D408" s="275">
        <v>10</v>
      </c>
      <c r="E408" s="299">
        <f t="shared" si="7"/>
        <v>0.111111111111111</v>
      </c>
    </row>
    <row r="409" ht="20.1" customHeight="1" spans="1:5">
      <c r="A409" s="297">
        <v>2040903</v>
      </c>
      <c r="B409" s="298" t="s">
        <v>15</v>
      </c>
      <c r="C409" s="275"/>
      <c r="D409" s="275"/>
      <c r="E409" s="299"/>
    </row>
    <row r="410" ht="20.1" customHeight="1" spans="1:5">
      <c r="A410" s="297">
        <v>2040904</v>
      </c>
      <c r="B410" s="298" t="s">
        <v>260</v>
      </c>
      <c r="C410" s="275"/>
      <c r="D410" s="275"/>
      <c r="E410" s="299"/>
    </row>
    <row r="411" ht="20.1" customHeight="1" spans="1:5">
      <c r="A411" s="297">
        <v>2040905</v>
      </c>
      <c r="B411" s="298" t="s">
        <v>261</v>
      </c>
      <c r="C411" s="275">
        <v>35</v>
      </c>
      <c r="D411" s="275">
        <v>30</v>
      </c>
      <c r="E411" s="299">
        <f t="shared" si="7"/>
        <v>-0.142857142857143</v>
      </c>
    </row>
    <row r="412" ht="20.1" customHeight="1" spans="1:5">
      <c r="A412" s="297">
        <v>2040950</v>
      </c>
      <c r="B412" s="298" t="s">
        <v>22</v>
      </c>
      <c r="C412" s="275"/>
      <c r="D412" s="275"/>
      <c r="E412" s="299"/>
    </row>
    <row r="413" ht="20.1" customHeight="1" spans="1:5">
      <c r="A413" s="297">
        <v>2040999</v>
      </c>
      <c r="B413" s="298" t="s">
        <v>262</v>
      </c>
      <c r="C413" s="275"/>
      <c r="D413" s="275"/>
      <c r="E413" s="299"/>
    </row>
    <row r="414" ht="20.1" customHeight="1" spans="1:5">
      <c r="A414" s="293">
        <v>20410</v>
      </c>
      <c r="B414" s="294" t="s">
        <v>263</v>
      </c>
      <c r="C414" s="295">
        <f>SUBTOTAL(9,C415:C421)</f>
        <v>0</v>
      </c>
      <c r="D414" s="295">
        <f>SUBTOTAL(9,D415:D421)</f>
        <v>0</v>
      </c>
      <c r="E414" s="296"/>
    </row>
    <row r="415" ht="20.1" customHeight="1" spans="1:5">
      <c r="A415" s="297">
        <v>2041001</v>
      </c>
      <c r="B415" s="298" t="s">
        <v>13</v>
      </c>
      <c r="C415" s="275"/>
      <c r="D415" s="275"/>
      <c r="E415" s="299"/>
    </row>
    <row r="416" ht="20.1" customHeight="1" spans="1:5">
      <c r="A416" s="297">
        <v>2041002</v>
      </c>
      <c r="B416" s="298" t="s">
        <v>14</v>
      </c>
      <c r="C416" s="275"/>
      <c r="D416" s="275"/>
      <c r="E416" s="299"/>
    </row>
    <row r="417" ht="20.1" customHeight="1" spans="1:5">
      <c r="A417" s="297">
        <v>2041003</v>
      </c>
      <c r="B417" s="300" t="s">
        <v>264</v>
      </c>
      <c r="C417" s="275"/>
      <c r="D417" s="275"/>
      <c r="E417" s="299"/>
    </row>
    <row r="418" ht="20.1" customHeight="1" spans="1:5">
      <c r="A418" s="297">
        <v>2041004</v>
      </c>
      <c r="B418" s="298" t="s">
        <v>265</v>
      </c>
      <c r="C418" s="275"/>
      <c r="D418" s="275"/>
      <c r="E418" s="299"/>
    </row>
    <row r="419" ht="20.1" customHeight="1" spans="1:5">
      <c r="A419" s="297">
        <v>2041005</v>
      </c>
      <c r="B419" s="298" t="s">
        <v>266</v>
      </c>
      <c r="C419" s="275"/>
      <c r="D419" s="275"/>
      <c r="E419" s="299"/>
    </row>
    <row r="420" ht="20.1" customHeight="1" spans="1:5">
      <c r="A420" s="297">
        <v>2041006</v>
      </c>
      <c r="B420" s="298" t="s">
        <v>221</v>
      </c>
      <c r="C420" s="275"/>
      <c r="D420" s="275"/>
      <c r="E420" s="299"/>
    </row>
    <row r="421" ht="20.1" customHeight="1" spans="1:5">
      <c r="A421" s="297">
        <v>2041099</v>
      </c>
      <c r="B421" s="298" t="s">
        <v>267</v>
      </c>
      <c r="C421" s="275"/>
      <c r="D421" s="275"/>
      <c r="E421" s="299"/>
    </row>
    <row r="422" ht="20.1" customHeight="1" spans="1:5">
      <c r="A422" s="293">
        <v>20499</v>
      </c>
      <c r="B422" s="294" t="s">
        <v>268</v>
      </c>
      <c r="C422" s="295">
        <f>SUBTOTAL(9,C423:C424)</f>
        <v>50</v>
      </c>
      <c r="D422" s="295">
        <f>SUBTOTAL(9,D423:D424)</f>
        <v>833</v>
      </c>
      <c r="E422" s="296">
        <f t="shared" ref="E422:E428" si="8">SUM(D422-C422)/C422</f>
        <v>15.66</v>
      </c>
    </row>
    <row r="423" ht="20.1" customHeight="1" spans="1:5">
      <c r="A423" s="297">
        <v>2049901</v>
      </c>
      <c r="B423" s="298" t="s">
        <v>268</v>
      </c>
      <c r="C423" s="275">
        <v>50</v>
      </c>
      <c r="D423" s="275">
        <v>833</v>
      </c>
      <c r="E423" s="299">
        <f t="shared" si="8"/>
        <v>15.66</v>
      </c>
    </row>
    <row r="424" ht="20.1" customHeight="1" spans="1:5">
      <c r="A424" s="297">
        <v>2049902</v>
      </c>
      <c r="B424" s="298" t="s">
        <v>269</v>
      </c>
      <c r="C424" s="275"/>
      <c r="D424" s="275"/>
      <c r="E424" s="299"/>
    </row>
    <row r="425" ht="20.1" customHeight="1" spans="1:5">
      <c r="A425" s="303">
        <v>205</v>
      </c>
      <c r="B425" s="304" t="s">
        <v>270</v>
      </c>
      <c r="C425" s="291">
        <f>SUBTOTAL(9,C426:C479)</f>
        <v>72757</v>
      </c>
      <c r="D425" s="291">
        <f>SUBTOTAL(9,D426:D479)</f>
        <v>90884</v>
      </c>
      <c r="E425" s="292">
        <f t="shared" si="8"/>
        <v>0.249144412221504</v>
      </c>
    </row>
    <row r="426" ht="20.1" customHeight="1" spans="1:5">
      <c r="A426" s="293">
        <v>20501</v>
      </c>
      <c r="B426" s="294" t="s">
        <v>271</v>
      </c>
      <c r="C426" s="295">
        <f>SUBTOTAL(9,C427:C430)</f>
        <v>7752</v>
      </c>
      <c r="D426" s="295">
        <f>SUBTOTAL(9,D427:D430)</f>
        <v>4731</v>
      </c>
      <c r="E426" s="296">
        <f t="shared" si="8"/>
        <v>-0.389705882352941</v>
      </c>
    </row>
    <row r="427" ht="20.1" customHeight="1" spans="1:5">
      <c r="A427" s="297">
        <v>2050101</v>
      </c>
      <c r="B427" s="298" t="s">
        <v>13</v>
      </c>
      <c r="C427" s="275">
        <v>230</v>
      </c>
      <c r="D427" s="275">
        <v>315</v>
      </c>
      <c r="E427" s="299">
        <f t="shared" si="8"/>
        <v>0.369565217391304</v>
      </c>
    </row>
    <row r="428" ht="20.1" customHeight="1" spans="1:5">
      <c r="A428" s="297">
        <v>2050102</v>
      </c>
      <c r="B428" s="298" t="s">
        <v>14</v>
      </c>
      <c r="C428" s="275">
        <v>396</v>
      </c>
      <c r="D428" s="275">
        <v>494</v>
      </c>
      <c r="E428" s="299">
        <f t="shared" si="8"/>
        <v>0.247474747474747</v>
      </c>
    </row>
    <row r="429" ht="20.1" customHeight="1" spans="1:5">
      <c r="A429" s="297">
        <v>2050103</v>
      </c>
      <c r="B429" s="298" t="s">
        <v>15</v>
      </c>
      <c r="C429" s="275"/>
      <c r="D429" s="275"/>
      <c r="E429" s="299"/>
    </row>
    <row r="430" ht="20.1" customHeight="1" spans="1:5">
      <c r="A430" s="297">
        <v>2050199</v>
      </c>
      <c r="B430" s="298" t="s">
        <v>272</v>
      </c>
      <c r="C430" s="275">
        <v>7126</v>
      </c>
      <c r="D430" s="275">
        <v>3922</v>
      </c>
      <c r="E430" s="299">
        <f t="shared" ref="E430:E435" si="9">SUM(D430-C430)/C430</f>
        <v>-0.449621105809711</v>
      </c>
    </row>
    <row r="431" ht="20.1" customHeight="1" spans="1:5">
      <c r="A431" s="293">
        <v>20502</v>
      </c>
      <c r="B431" s="294" t="s">
        <v>273</v>
      </c>
      <c r="C431" s="295">
        <f>SUBTOTAL(9,C432:C439)</f>
        <v>53198</v>
      </c>
      <c r="D431" s="295">
        <f>SUBTOTAL(9,D432:D439)</f>
        <v>73136</v>
      </c>
      <c r="E431" s="296">
        <f t="shared" si="9"/>
        <v>0.374788525884432</v>
      </c>
    </row>
    <row r="432" ht="20.1" customHeight="1" spans="1:5">
      <c r="A432" s="297">
        <v>2050201</v>
      </c>
      <c r="B432" s="300" t="s">
        <v>274</v>
      </c>
      <c r="C432" s="275">
        <v>1302</v>
      </c>
      <c r="D432" s="275">
        <v>2749</v>
      </c>
      <c r="E432" s="299">
        <f t="shared" si="9"/>
        <v>1.11136712749616</v>
      </c>
    </row>
    <row r="433" ht="20.1" customHeight="1" spans="1:5">
      <c r="A433" s="297">
        <v>2050202</v>
      </c>
      <c r="B433" s="298" t="s">
        <v>275</v>
      </c>
      <c r="C433" s="275">
        <v>23200</v>
      </c>
      <c r="D433" s="275">
        <v>30024</v>
      </c>
      <c r="E433" s="299">
        <f t="shared" si="9"/>
        <v>0.294137931034483</v>
      </c>
    </row>
    <row r="434" ht="20.1" customHeight="1" spans="1:5">
      <c r="A434" s="297">
        <v>2050203</v>
      </c>
      <c r="B434" s="298" t="s">
        <v>276</v>
      </c>
      <c r="C434" s="275">
        <v>17415</v>
      </c>
      <c r="D434" s="275">
        <v>26220</v>
      </c>
      <c r="E434" s="299">
        <f t="shared" si="9"/>
        <v>0.505598621877692</v>
      </c>
    </row>
    <row r="435" ht="20.1" customHeight="1" spans="1:5">
      <c r="A435" s="297">
        <v>2050204</v>
      </c>
      <c r="B435" s="298" t="s">
        <v>277</v>
      </c>
      <c r="C435" s="275">
        <v>10981</v>
      </c>
      <c r="D435" s="275">
        <v>11319</v>
      </c>
      <c r="E435" s="299">
        <f t="shared" si="9"/>
        <v>0.0307804389399873</v>
      </c>
    </row>
    <row r="436" ht="20.1" customHeight="1" spans="1:5">
      <c r="A436" s="297">
        <v>2050205</v>
      </c>
      <c r="B436" s="300" t="s">
        <v>278</v>
      </c>
      <c r="C436" s="275"/>
      <c r="D436" s="275"/>
      <c r="E436" s="299"/>
    </row>
    <row r="437" ht="20.1" customHeight="1" spans="1:5">
      <c r="A437" s="297">
        <v>2050206</v>
      </c>
      <c r="B437" s="298" t="s">
        <v>279</v>
      </c>
      <c r="C437" s="275">
        <v>300</v>
      </c>
      <c r="D437" s="275"/>
      <c r="E437" s="299">
        <f t="shared" ref="E437:E442" si="10">SUM(D437-C437)/C437</f>
        <v>-1</v>
      </c>
    </row>
    <row r="438" ht="20.1" customHeight="1" spans="1:5">
      <c r="A438" s="297">
        <v>2050207</v>
      </c>
      <c r="B438" s="298" t="s">
        <v>280</v>
      </c>
      <c r="C438" s="275"/>
      <c r="D438" s="275"/>
      <c r="E438" s="299"/>
    </row>
    <row r="439" ht="20.1" customHeight="1" spans="1:5">
      <c r="A439" s="297">
        <v>2050299</v>
      </c>
      <c r="B439" s="298" t="s">
        <v>281</v>
      </c>
      <c r="C439" s="275"/>
      <c r="D439" s="275">
        <v>2824</v>
      </c>
      <c r="E439" s="299"/>
    </row>
    <row r="440" ht="20.1" customHeight="1" spans="1:5">
      <c r="A440" s="293">
        <v>20503</v>
      </c>
      <c r="B440" s="294" t="s">
        <v>282</v>
      </c>
      <c r="C440" s="295">
        <f>SUBTOTAL(9,C441:C446)</f>
        <v>4725</v>
      </c>
      <c r="D440" s="295">
        <f>SUBTOTAL(9,D441:D446)</f>
        <v>6872</v>
      </c>
      <c r="E440" s="296">
        <f t="shared" si="10"/>
        <v>0.454391534391534</v>
      </c>
    </row>
    <row r="441" ht="20.1" customHeight="1" spans="1:5">
      <c r="A441" s="297">
        <v>2050301</v>
      </c>
      <c r="B441" s="298" t="s">
        <v>283</v>
      </c>
      <c r="C441" s="275"/>
      <c r="D441" s="275"/>
      <c r="E441" s="299"/>
    </row>
    <row r="442" ht="20.1" customHeight="1" spans="1:5">
      <c r="A442" s="297">
        <v>2050302</v>
      </c>
      <c r="B442" s="298" t="s">
        <v>284</v>
      </c>
      <c r="C442" s="275">
        <v>650</v>
      </c>
      <c r="D442" s="275">
        <v>533</v>
      </c>
      <c r="E442" s="299">
        <f t="shared" si="10"/>
        <v>-0.18</v>
      </c>
    </row>
    <row r="443" ht="20.1" customHeight="1" spans="1:5">
      <c r="A443" s="297">
        <v>2050303</v>
      </c>
      <c r="B443" s="298" t="s">
        <v>285</v>
      </c>
      <c r="C443" s="275"/>
      <c r="D443" s="275"/>
      <c r="E443" s="299"/>
    </row>
    <row r="444" ht="20.1" customHeight="1" spans="1:5">
      <c r="A444" s="297">
        <v>2050304</v>
      </c>
      <c r="B444" s="298" t="s">
        <v>286</v>
      </c>
      <c r="C444" s="275">
        <v>4075</v>
      </c>
      <c r="D444" s="275">
        <v>5297</v>
      </c>
      <c r="E444" s="299">
        <f>SUM(D444-C444)/C444</f>
        <v>0.299877300613497</v>
      </c>
    </row>
    <row r="445" ht="20.1" customHeight="1" spans="1:5">
      <c r="A445" s="297">
        <v>2050305</v>
      </c>
      <c r="B445" s="300" t="s">
        <v>287</v>
      </c>
      <c r="C445" s="275"/>
      <c r="D445" s="275"/>
      <c r="E445" s="299"/>
    </row>
    <row r="446" ht="20.1" customHeight="1" spans="1:5">
      <c r="A446" s="297">
        <v>2050399</v>
      </c>
      <c r="B446" s="298" t="s">
        <v>288</v>
      </c>
      <c r="C446" s="275"/>
      <c r="D446" s="275">
        <v>1042</v>
      </c>
      <c r="E446" s="299"/>
    </row>
    <row r="447" ht="20.1" customHeight="1" spans="1:5">
      <c r="A447" s="293">
        <v>20504</v>
      </c>
      <c r="B447" s="294" t="s">
        <v>289</v>
      </c>
      <c r="C447" s="295">
        <f>SUBTOTAL(9,C448:C452)</f>
        <v>0</v>
      </c>
      <c r="D447" s="295">
        <f>SUBTOTAL(9,D448:D452)</f>
        <v>0</v>
      </c>
      <c r="E447" s="296"/>
    </row>
    <row r="448" ht="20.1" customHeight="1" spans="1:5">
      <c r="A448" s="297">
        <v>2050401</v>
      </c>
      <c r="B448" s="298" t="s">
        <v>290</v>
      </c>
      <c r="C448" s="275"/>
      <c r="D448" s="275"/>
      <c r="E448" s="299"/>
    </row>
    <row r="449" ht="20.1" customHeight="1" spans="1:5">
      <c r="A449" s="297">
        <v>2050402</v>
      </c>
      <c r="B449" s="298" t="s">
        <v>291</v>
      </c>
      <c r="C449" s="275"/>
      <c r="D449" s="275"/>
      <c r="E449" s="299"/>
    </row>
    <row r="450" ht="20.1" customHeight="1" spans="1:5">
      <c r="A450" s="297">
        <v>2050403</v>
      </c>
      <c r="B450" s="298" t="s">
        <v>292</v>
      </c>
      <c r="C450" s="275"/>
      <c r="D450" s="275"/>
      <c r="E450" s="299"/>
    </row>
    <row r="451" ht="20.1" customHeight="1" spans="1:5">
      <c r="A451" s="297">
        <v>2050404</v>
      </c>
      <c r="B451" s="298" t="s">
        <v>293</v>
      </c>
      <c r="C451" s="275"/>
      <c r="D451" s="275"/>
      <c r="E451" s="299"/>
    </row>
    <row r="452" ht="20.1" customHeight="1" spans="1:5">
      <c r="A452" s="297">
        <v>2050499</v>
      </c>
      <c r="B452" s="298" t="s">
        <v>294</v>
      </c>
      <c r="C452" s="275"/>
      <c r="D452" s="275"/>
      <c r="E452" s="299"/>
    </row>
    <row r="453" ht="20.1" customHeight="1" spans="1:5">
      <c r="A453" s="293">
        <v>20505</v>
      </c>
      <c r="B453" s="294" t="s">
        <v>295</v>
      </c>
      <c r="C453" s="295">
        <f>SUBTOTAL(9,C454:C456)</f>
        <v>0</v>
      </c>
      <c r="D453" s="295">
        <f>SUBTOTAL(9,D454:D456)</f>
        <v>0</v>
      </c>
      <c r="E453" s="296"/>
    </row>
    <row r="454" ht="20.1" customHeight="1" spans="1:5">
      <c r="A454" s="297">
        <v>2050501</v>
      </c>
      <c r="B454" s="298" t="s">
        <v>296</v>
      </c>
      <c r="C454" s="275"/>
      <c r="D454" s="275"/>
      <c r="E454" s="299"/>
    </row>
    <row r="455" ht="20.1" customHeight="1" spans="1:5">
      <c r="A455" s="297">
        <v>2050502</v>
      </c>
      <c r="B455" s="298" t="s">
        <v>297</v>
      </c>
      <c r="C455" s="275"/>
      <c r="D455" s="275"/>
      <c r="E455" s="299"/>
    </row>
    <row r="456" ht="20.1" customHeight="1" spans="1:5">
      <c r="A456" s="297">
        <v>2050599</v>
      </c>
      <c r="B456" s="298" t="s">
        <v>298</v>
      </c>
      <c r="C456" s="275"/>
      <c r="D456" s="275"/>
      <c r="E456" s="299"/>
    </row>
    <row r="457" ht="20.1" customHeight="1" spans="1:5">
      <c r="A457" s="293">
        <v>20506</v>
      </c>
      <c r="B457" s="294" t="s">
        <v>299</v>
      </c>
      <c r="C457" s="295">
        <f>SUBTOTAL(9,C458:C460)</f>
        <v>0</v>
      </c>
      <c r="D457" s="295">
        <f>SUBTOTAL(9,D458:D460)</f>
        <v>0</v>
      </c>
      <c r="E457" s="296"/>
    </row>
    <row r="458" ht="20.1" customHeight="1" spans="1:5">
      <c r="A458" s="297">
        <v>2050601</v>
      </c>
      <c r="B458" s="300" t="s">
        <v>300</v>
      </c>
      <c r="C458" s="275"/>
      <c r="D458" s="275"/>
      <c r="E458" s="299"/>
    </row>
    <row r="459" ht="20.1" customHeight="1" spans="1:5">
      <c r="A459" s="297">
        <v>2050602</v>
      </c>
      <c r="B459" s="298" t="s">
        <v>301</v>
      </c>
      <c r="C459" s="275"/>
      <c r="D459" s="275"/>
      <c r="E459" s="299"/>
    </row>
    <row r="460" ht="20.1" customHeight="1" spans="1:5">
      <c r="A460" s="297">
        <v>2050699</v>
      </c>
      <c r="B460" s="298" t="s">
        <v>302</v>
      </c>
      <c r="C460" s="275"/>
      <c r="D460" s="275"/>
      <c r="E460" s="299"/>
    </row>
    <row r="461" ht="20.1" customHeight="1" spans="1:5">
      <c r="A461" s="293">
        <v>20507</v>
      </c>
      <c r="B461" s="294" t="s">
        <v>303</v>
      </c>
      <c r="C461" s="295">
        <f>SUBTOTAL(9,C462:C464)</f>
        <v>258</v>
      </c>
      <c r="D461" s="295">
        <f>SUBTOTAL(9,D462:D464)</f>
        <v>300</v>
      </c>
      <c r="E461" s="296">
        <f t="shared" ref="E461:E467" si="11">SUM(D461-C461)/C461</f>
        <v>0.162790697674419</v>
      </c>
    </row>
    <row r="462" ht="20.1" customHeight="1" spans="1:5">
      <c r="A462" s="297">
        <v>2050701</v>
      </c>
      <c r="B462" s="298" t="s">
        <v>304</v>
      </c>
      <c r="C462" s="275">
        <v>258</v>
      </c>
      <c r="D462" s="275">
        <v>300</v>
      </c>
      <c r="E462" s="299">
        <f t="shared" si="11"/>
        <v>0.162790697674419</v>
      </c>
    </row>
    <row r="463" ht="20.1" customHeight="1" spans="1:5">
      <c r="A463" s="297">
        <v>2050702</v>
      </c>
      <c r="B463" s="298" t="s">
        <v>305</v>
      </c>
      <c r="C463" s="275"/>
      <c r="D463" s="275"/>
      <c r="E463" s="299"/>
    </row>
    <row r="464" ht="20.1" customHeight="1" spans="1:5">
      <c r="A464" s="297">
        <v>2050799</v>
      </c>
      <c r="B464" s="298" t="s">
        <v>306</v>
      </c>
      <c r="C464" s="275"/>
      <c r="D464" s="275"/>
      <c r="E464" s="299"/>
    </row>
    <row r="465" ht="20.1" customHeight="1" spans="1:5">
      <c r="A465" s="293">
        <v>20508</v>
      </c>
      <c r="B465" s="294" t="s">
        <v>307</v>
      </c>
      <c r="C465" s="295">
        <f>SUBTOTAL(9,C466:C470)</f>
        <v>947</v>
      </c>
      <c r="D465" s="295">
        <f>SUBTOTAL(9,D466:D470)</f>
        <v>1052</v>
      </c>
      <c r="E465" s="296">
        <f t="shared" si="11"/>
        <v>0.110876451953537</v>
      </c>
    </row>
    <row r="466" ht="20.1" customHeight="1" spans="1:5">
      <c r="A466" s="297">
        <v>2050801</v>
      </c>
      <c r="B466" s="298" t="s">
        <v>308</v>
      </c>
      <c r="C466" s="275">
        <v>530</v>
      </c>
      <c r="D466" s="275">
        <v>397</v>
      </c>
      <c r="E466" s="299">
        <f t="shared" si="11"/>
        <v>-0.250943396226415</v>
      </c>
    </row>
    <row r="467" ht="20.1" customHeight="1" spans="1:5">
      <c r="A467" s="297">
        <v>2050802</v>
      </c>
      <c r="B467" s="298" t="s">
        <v>309</v>
      </c>
      <c r="C467" s="275">
        <v>417</v>
      </c>
      <c r="D467" s="275">
        <v>506</v>
      </c>
      <c r="E467" s="299">
        <f t="shared" si="11"/>
        <v>0.213429256594724</v>
      </c>
    </row>
    <row r="468" ht="20.1" customHeight="1" spans="1:5">
      <c r="A468" s="297">
        <v>2050803</v>
      </c>
      <c r="B468" s="298" t="s">
        <v>310</v>
      </c>
      <c r="C468" s="275"/>
      <c r="D468" s="275">
        <v>149</v>
      </c>
      <c r="E468" s="299"/>
    </row>
    <row r="469" ht="20.1" customHeight="1" spans="1:5">
      <c r="A469" s="297">
        <v>2050804</v>
      </c>
      <c r="B469" s="298" t="s">
        <v>311</v>
      </c>
      <c r="C469" s="275"/>
      <c r="D469" s="275"/>
      <c r="E469" s="299"/>
    </row>
    <row r="470" ht="20.1" customHeight="1" spans="1:5">
      <c r="A470" s="297">
        <v>2050899</v>
      </c>
      <c r="B470" s="298" t="s">
        <v>312</v>
      </c>
      <c r="C470" s="275"/>
      <c r="D470" s="275"/>
      <c r="E470" s="299"/>
    </row>
    <row r="471" ht="20.1" customHeight="1" spans="1:5">
      <c r="A471" s="293">
        <v>20509</v>
      </c>
      <c r="B471" s="302" t="s">
        <v>313</v>
      </c>
      <c r="C471" s="295">
        <f>SUBTOTAL(9,C472:C477)</f>
        <v>5412</v>
      </c>
      <c r="D471" s="295">
        <f>SUBTOTAL(9,D472:D477)</f>
        <v>3406</v>
      </c>
      <c r="E471" s="296">
        <f>SUM(D471-C471)/C471</f>
        <v>-0.370657797487066</v>
      </c>
    </row>
    <row r="472" ht="20.1" customHeight="1" spans="1:5">
      <c r="A472" s="297">
        <v>2050901</v>
      </c>
      <c r="B472" s="298" t="s">
        <v>314</v>
      </c>
      <c r="C472" s="275">
        <v>400</v>
      </c>
      <c r="D472" s="275"/>
      <c r="E472" s="299">
        <f>SUM(D472-C472)/C472</f>
        <v>-1</v>
      </c>
    </row>
    <row r="473" ht="20.1" customHeight="1" spans="1:5">
      <c r="A473" s="297">
        <v>2050902</v>
      </c>
      <c r="B473" s="298" t="s">
        <v>315</v>
      </c>
      <c r="C473" s="275">
        <v>938</v>
      </c>
      <c r="D473" s="275"/>
      <c r="E473" s="299">
        <f>SUM(D473-C473)/C473</f>
        <v>-1</v>
      </c>
    </row>
    <row r="474" ht="20.1" customHeight="1" spans="1:5">
      <c r="A474" s="297">
        <v>2050903</v>
      </c>
      <c r="B474" s="298" t="s">
        <v>316</v>
      </c>
      <c r="C474" s="275">
        <v>518</v>
      </c>
      <c r="D474" s="275">
        <v>910</v>
      </c>
      <c r="E474" s="299">
        <f>SUM(D474-C474)/C474</f>
        <v>0.756756756756757</v>
      </c>
    </row>
    <row r="475" ht="20.1" customHeight="1" spans="1:5">
      <c r="A475" s="297">
        <v>2050904</v>
      </c>
      <c r="B475" s="298" t="s">
        <v>317</v>
      </c>
      <c r="C475" s="275">
        <v>50</v>
      </c>
      <c r="D475" s="275"/>
      <c r="E475" s="299">
        <f>SUM(D475-C475)/C475</f>
        <v>-1</v>
      </c>
    </row>
    <row r="476" ht="20.1" customHeight="1" spans="1:5">
      <c r="A476" s="297">
        <v>2050905</v>
      </c>
      <c r="B476" s="298" t="s">
        <v>318</v>
      </c>
      <c r="C476" s="275"/>
      <c r="D476" s="275">
        <v>167</v>
      </c>
      <c r="E476" s="299"/>
    </row>
    <row r="477" ht="20.1" customHeight="1" spans="1:5">
      <c r="A477" s="297">
        <v>2050999</v>
      </c>
      <c r="B477" s="298" t="s">
        <v>319</v>
      </c>
      <c r="C477" s="275">
        <v>3506</v>
      </c>
      <c r="D477" s="275">
        <v>2329</v>
      </c>
      <c r="E477" s="299">
        <f t="shared" ref="E477:E483" si="12">SUM(D477-C477)/C477</f>
        <v>-0.335710211066743</v>
      </c>
    </row>
    <row r="478" ht="20.1" customHeight="1" spans="1:5">
      <c r="A478" s="293">
        <v>20599</v>
      </c>
      <c r="B478" s="294" t="s">
        <v>320</v>
      </c>
      <c r="C478" s="295">
        <f>SUBTOTAL(9,C479:C479)</f>
        <v>465</v>
      </c>
      <c r="D478" s="295">
        <f>SUBTOTAL(9,D479:D479)</f>
        <v>1387</v>
      </c>
      <c r="E478" s="296">
        <f t="shared" si="12"/>
        <v>1.98279569892473</v>
      </c>
    </row>
    <row r="479" ht="20.1" customHeight="1" spans="1:5">
      <c r="A479" s="297">
        <v>2059999</v>
      </c>
      <c r="B479" s="298" t="s">
        <v>320</v>
      </c>
      <c r="C479" s="275">
        <v>465</v>
      </c>
      <c r="D479" s="275">
        <v>1387</v>
      </c>
      <c r="E479" s="299">
        <f t="shared" si="12"/>
        <v>1.98279569892473</v>
      </c>
    </row>
    <row r="480" ht="20.1" customHeight="1" spans="1:5">
      <c r="A480" s="303">
        <v>206</v>
      </c>
      <c r="B480" s="304" t="s">
        <v>321</v>
      </c>
      <c r="C480" s="291">
        <f>SUBTOTAL(9,C481:C534)</f>
        <v>5943</v>
      </c>
      <c r="D480" s="291">
        <f>SUBTOTAL(9,D481:D534)</f>
        <v>2156</v>
      </c>
      <c r="E480" s="292">
        <f t="shared" si="12"/>
        <v>-0.637220259128386</v>
      </c>
    </row>
    <row r="481" ht="20.1" customHeight="1" spans="1:5">
      <c r="A481" s="293">
        <v>20601</v>
      </c>
      <c r="B481" s="294" t="s">
        <v>322</v>
      </c>
      <c r="C481" s="295">
        <f>SUBTOTAL(9,C482:C485)</f>
        <v>123</v>
      </c>
      <c r="D481" s="295">
        <f>SUBTOTAL(9,D482:D485)</f>
        <v>93</v>
      </c>
      <c r="E481" s="296">
        <f t="shared" si="12"/>
        <v>-0.24390243902439</v>
      </c>
    </row>
    <row r="482" ht="20.1" customHeight="1" spans="1:5">
      <c r="A482" s="297">
        <v>2060101</v>
      </c>
      <c r="B482" s="298" t="s">
        <v>13</v>
      </c>
      <c r="C482" s="275">
        <v>85</v>
      </c>
      <c r="D482" s="275">
        <v>65</v>
      </c>
      <c r="E482" s="299">
        <f t="shared" si="12"/>
        <v>-0.235294117647059</v>
      </c>
    </row>
    <row r="483" ht="20.1" customHeight="1" spans="1:5">
      <c r="A483" s="297">
        <v>2060102</v>
      </c>
      <c r="B483" s="298" t="s">
        <v>14</v>
      </c>
      <c r="C483" s="275">
        <v>25</v>
      </c>
      <c r="D483" s="275">
        <v>1</v>
      </c>
      <c r="E483" s="299">
        <f t="shared" si="12"/>
        <v>-0.96</v>
      </c>
    </row>
    <row r="484" ht="20.1" customHeight="1" spans="1:5">
      <c r="A484" s="297">
        <v>2060103</v>
      </c>
      <c r="B484" s="300" t="s">
        <v>15</v>
      </c>
      <c r="C484" s="275"/>
      <c r="D484" s="275"/>
      <c r="E484" s="299"/>
    </row>
    <row r="485" ht="20.1" customHeight="1" spans="1:5">
      <c r="A485" s="297">
        <v>2060199</v>
      </c>
      <c r="B485" s="298" t="s">
        <v>323</v>
      </c>
      <c r="C485" s="275">
        <v>13</v>
      </c>
      <c r="D485" s="275">
        <v>27</v>
      </c>
      <c r="E485" s="299">
        <f>SUM(D485-C485)/C485</f>
        <v>1.07692307692308</v>
      </c>
    </row>
    <row r="486" ht="20.1" customHeight="1" spans="1:5">
      <c r="A486" s="293">
        <v>20602</v>
      </c>
      <c r="B486" s="294" t="s">
        <v>324</v>
      </c>
      <c r="C486" s="295">
        <f>SUBTOTAL(9,C487:C494)</f>
        <v>200</v>
      </c>
      <c r="D486" s="295">
        <f>SUBTOTAL(9,D487:D494)</f>
        <v>0</v>
      </c>
      <c r="E486" s="296">
        <f>SUM(D486-C486)/C486</f>
        <v>-1</v>
      </c>
    </row>
    <row r="487" ht="20.1" customHeight="1" spans="1:5">
      <c r="A487" s="297">
        <v>2060201</v>
      </c>
      <c r="B487" s="298" t="s">
        <v>325</v>
      </c>
      <c r="C487" s="275"/>
      <c r="D487" s="275"/>
      <c r="E487" s="299"/>
    </row>
    <row r="488" ht="20.1" customHeight="1" spans="1:5">
      <c r="A488" s="297">
        <v>2060202</v>
      </c>
      <c r="B488" s="298" t="s">
        <v>326</v>
      </c>
      <c r="C488" s="275"/>
      <c r="D488" s="275"/>
      <c r="E488" s="299"/>
    </row>
    <row r="489" ht="20.1" customHeight="1" spans="1:5">
      <c r="A489" s="297">
        <v>2060203</v>
      </c>
      <c r="B489" s="298" t="s">
        <v>327</v>
      </c>
      <c r="C489" s="275"/>
      <c r="D489" s="275"/>
      <c r="E489" s="299"/>
    </row>
    <row r="490" ht="20.1" customHeight="1" spans="1:5">
      <c r="A490" s="297">
        <v>2060204</v>
      </c>
      <c r="B490" s="301" t="s">
        <v>328</v>
      </c>
      <c r="C490" s="275"/>
      <c r="D490" s="275"/>
      <c r="E490" s="299"/>
    </row>
    <row r="491" ht="20.1" customHeight="1" spans="1:5">
      <c r="A491" s="297">
        <v>2060205</v>
      </c>
      <c r="B491" s="301" t="s">
        <v>329</v>
      </c>
      <c r="C491" s="275"/>
      <c r="D491" s="275"/>
      <c r="E491" s="299"/>
    </row>
    <row r="492" ht="20.1" customHeight="1" spans="1:5">
      <c r="A492" s="297">
        <v>2060206</v>
      </c>
      <c r="B492" s="301" t="s">
        <v>330</v>
      </c>
      <c r="C492" s="275"/>
      <c r="D492" s="275"/>
      <c r="E492" s="299"/>
    </row>
    <row r="493" ht="20.1" customHeight="1" spans="1:5">
      <c r="A493" s="297">
        <v>2060207</v>
      </c>
      <c r="B493" s="301" t="s">
        <v>331</v>
      </c>
      <c r="C493" s="275">
        <v>200</v>
      </c>
      <c r="D493" s="275"/>
      <c r="E493" s="299">
        <f>SUM(D493-C493)/C493</f>
        <v>-1</v>
      </c>
    </row>
    <row r="494" ht="20.1" customHeight="1" spans="1:5">
      <c r="A494" s="297">
        <v>2060299</v>
      </c>
      <c r="B494" s="301" t="s">
        <v>332</v>
      </c>
      <c r="C494" s="275"/>
      <c r="D494" s="275"/>
      <c r="E494" s="299"/>
    </row>
    <row r="495" ht="20.1" customHeight="1" spans="1:5">
      <c r="A495" s="293">
        <v>20603</v>
      </c>
      <c r="B495" s="305" t="s">
        <v>333</v>
      </c>
      <c r="C495" s="295">
        <f>SUBTOTAL(9,C496:C500)</f>
        <v>0</v>
      </c>
      <c r="D495" s="295">
        <f>SUBTOTAL(9,D496:D500)</f>
        <v>0</v>
      </c>
      <c r="E495" s="296"/>
    </row>
    <row r="496" ht="20.1" customHeight="1" spans="1:5">
      <c r="A496" s="297">
        <v>2060301</v>
      </c>
      <c r="B496" s="301" t="s">
        <v>325</v>
      </c>
      <c r="C496" s="275"/>
      <c r="D496" s="275"/>
      <c r="E496" s="299"/>
    </row>
    <row r="497" ht="20.1" customHeight="1" spans="1:5">
      <c r="A497" s="297">
        <v>2060302</v>
      </c>
      <c r="B497" s="301" t="s">
        <v>334</v>
      </c>
      <c r="C497" s="275"/>
      <c r="D497" s="275"/>
      <c r="E497" s="299"/>
    </row>
    <row r="498" ht="20.1" customHeight="1" spans="1:5">
      <c r="A498" s="297">
        <v>2060303</v>
      </c>
      <c r="B498" s="301" t="s">
        <v>335</v>
      </c>
      <c r="C498" s="275"/>
      <c r="D498" s="275"/>
      <c r="E498" s="299"/>
    </row>
    <row r="499" ht="20.1" customHeight="1" spans="1:5">
      <c r="A499" s="297">
        <v>2060304</v>
      </c>
      <c r="B499" s="301" t="s">
        <v>336</v>
      </c>
      <c r="C499" s="275"/>
      <c r="D499" s="275"/>
      <c r="E499" s="299"/>
    </row>
    <row r="500" ht="20.1" customHeight="1" spans="1:5">
      <c r="A500" s="297">
        <v>2060399</v>
      </c>
      <c r="B500" s="301" t="s">
        <v>337</v>
      </c>
      <c r="C500" s="275"/>
      <c r="D500" s="275"/>
      <c r="E500" s="299"/>
    </row>
    <row r="501" ht="20.1" customHeight="1" spans="1:5">
      <c r="A501" s="293">
        <v>20604</v>
      </c>
      <c r="B501" s="305" t="s">
        <v>338</v>
      </c>
      <c r="C501" s="295">
        <f>SUBTOTAL(9,C502:C506)</f>
        <v>4922</v>
      </c>
      <c r="D501" s="295">
        <f>SUBTOTAL(9,D502:D506)</f>
        <v>1873</v>
      </c>
      <c r="E501" s="296">
        <f>SUM(D501-C501)/C501</f>
        <v>-0.619463632669646</v>
      </c>
    </row>
    <row r="502" ht="20.1" customHeight="1" spans="1:5">
      <c r="A502" s="297">
        <v>2060401</v>
      </c>
      <c r="B502" s="301" t="s">
        <v>325</v>
      </c>
      <c r="C502" s="275"/>
      <c r="D502" s="275"/>
      <c r="E502" s="299"/>
    </row>
    <row r="503" ht="20.1" customHeight="1" spans="1:5">
      <c r="A503" s="297">
        <v>2060402</v>
      </c>
      <c r="B503" s="301" t="s">
        <v>339</v>
      </c>
      <c r="C503" s="275">
        <v>2090</v>
      </c>
      <c r="D503" s="275">
        <v>1731</v>
      </c>
      <c r="E503" s="299">
        <f>SUM(D503-C503)/C503</f>
        <v>-0.17177033492823</v>
      </c>
    </row>
    <row r="504" ht="20.1" customHeight="1" spans="1:5">
      <c r="A504" s="297">
        <v>2060403</v>
      </c>
      <c r="B504" s="301" t="s">
        <v>340</v>
      </c>
      <c r="C504" s="275">
        <v>2832</v>
      </c>
      <c r="D504" s="275">
        <v>80</v>
      </c>
      <c r="E504" s="299">
        <f>SUM(D504-C504)/C504</f>
        <v>-0.971751412429379</v>
      </c>
    </row>
    <row r="505" ht="20.1" customHeight="1" spans="1:5">
      <c r="A505" s="297">
        <v>2060404</v>
      </c>
      <c r="B505" s="301" t="s">
        <v>341</v>
      </c>
      <c r="C505" s="275"/>
      <c r="D505" s="275"/>
      <c r="E505" s="299"/>
    </row>
    <row r="506" ht="20.1" customHeight="1" spans="1:5">
      <c r="A506" s="297">
        <v>2060499</v>
      </c>
      <c r="B506" s="301" t="s">
        <v>342</v>
      </c>
      <c r="C506" s="275"/>
      <c r="D506" s="275">
        <v>62</v>
      </c>
      <c r="E506" s="299"/>
    </row>
    <row r="507" ht="20.1" customHeight="1" spans="1:5">
      <c r="A507" s="293">
        <v>20605</v>
      </c>
      <c r="B507" s="305" t="s">
        <v>343</v>
      </c>
      <c r="C507" s="295">
        <f>SUBTOTAL(9,C508:C511)</f>
        <v>370</v>
      </c>
      <c r="D507" s="295">
        <f>SUBTOTAL(9,D508:D511)</f>
        <v>0</v>
      </c>
      <c r="E507" s="296">
        <f>SUM(D507-C507)/C507</f>
        <v>-1</v>
      </c>
    </row>
    <row r="508" ht="20.1" customHeight="1" spans="1:5">
      <c r="A508" s="297">
        <v>2060501</v>
      </c>
      <c r="B508" s="301" t="s">
        <v>325</v>
      </c>
      <c r="C508" s="275"/>
      <c r="D508" s="275"/>
      <c r="E508" s="299"/>
    </row>
    <row r="509" ht="20.1" customHeight="1" spans="1:5">
      <c r="A509" s="297">
        <v>2060502</v>
      </c>
      <c r="B509" s="300" t="s">
        <v>344</v>
      </c>
      <c r="C509" s="275">
        <v>150</v>
      </c>
      <c r="D509" s="275"/>
      <c r="E509" s="299">
        <f>SUM(D509-C509)/C509</f>
        <v>-1</v>
      </c>
    </row>
    <row r="510" ht="20.1" customHeight="1" spans="1:5">
      <c r="A510" s="297">
        <v>2060503</v>
      </c>
      <c r="B510" s="300" t="s">
        <v>345</v>
      </c>
      <c r="C510" s="275">
        <v>220</v>
      </c>
      <c r="D510" s="275"/>
      <c r="E510" s="299">
        <f>SUM(D510-C510)/C510</f>
        <v>-1</v>
      </c>
    </row>
    <row r="511" ht="20.1" customHeight="1" spans="1:5">
      <c r="A511" s="297">
        <v>2060599</v>
      </c>
      <c r="B511" s="300" t="s">
        <v>346</v>
      </c>
      <c r="C511" s="275"/>
      <c r="D511" s="275"/>
      <c r="E511" s="299"/>
    </row>
    <row r="512" ht="20.1" customHeight="1" spans="1:5">
      <c r="A512" s="293">
        <v>20606</v>
      </c>
      <c r="B512" s="302" t="s">
        <v>347</v>
      </c>
      <c r="C512" s="295">
        <f>SUBTOTAL(9,C513:C516)</f>
        <v>0</v>
      </c>
      <c r="D512" s="295">
        <f>SUBTOTAL(9,D513:D516)</f>
        <v>0</v>
      </c>
      <c r="E512" s="296"/>
    </row>
    <row r="513" ht="20.1" customHeight="1" spans="1:5">
      <c r="A513" s="297">
        <v>2060601</v>
      </c>
      <c r="B513" s="301" t="s">
        <v>348</v>
      </c>
      <c r="C513" s="275"/>
      <c r="D513" s="275"/>
      <c r="E513" s="299"/>
    </row>
    <row r="514" ht="20.1" customHeight="1" spans="1:5">
      <c r="A514" s="297">
        <v>2060602</v>
      </c>
      <c r="B514" s="301" t="s">
        <v>349</v>
      </c>
      <c r="C514" s="275"/>
      <c r="D514" s="275"/>
      <c r="E514" s="299"/>
    </row>
    <row r="515" ht="20.1" customHeight="1" spans="1:5">
      <c r="A515" s="297">
        <v>2060603</v>
      </c>
      <c r="B515" s="301" t="s">
        <v>350</v>
      </c>
      <c r="C515" s="275"/>
      <c r="D515" s="275"/>
      <c r="E515" s="299"/>
    </row>
    <row r="516" ht="20.1" customHeight="1" spans="1:5">
      <c r="A516" s="297">
        <v>2060699</v>
      </c>
      <c r="B516" s="301" t="s">
        <v>351</v>
      </c>
      <c r="C516" s="275"/>
      <c r="D516" s="275"/>
      <c r="E516" s="299"/>
    </row>
    <row r="517" ht="20.1" customHeight="1" spans="1:5">
      <c r="A517" s="293">
        <v>20607</v>
      </c>
      <c r="B517" s="302" t="s">
        <v>352</v>
      </c>
      <c r="C517" s="295">
        <f>SUBTOTAL(9,C518:C523)</f>
        <v>170</v>
      </c>
      <c r="D517" s="295">
        <f>SUBTOTAL(9,D518:D523)</f>
        <v>165</v>
      </c>
      <c r="E517" s="296">
        <f>SUM(D517-C517)/C517</f>
        <v>-0.0294117647058824</v>
      </c>
    </row>
    <row r="518" ht="20.1" customHeight="1" spans="1:5">
      <c r="A518" s="297">
        <v>2060701</v>
      </c>
      <c r="B518" s="300" t="s">
        <v>325</v>
      </c>
      <c r="C518" s="275"/>
      <c r="D518" s="275"/>
      <c r="E518" s="299"/>
    </row>
    <row r="519" ht="20.1" customHeight="1" spans="1:5">
      <c r="A519" s="297">
        <v>2060702</v>
      </c>
      <c r="B519" s="300" t="s">
        <v>353</v>
      </c>
      <c r="C519" s="275">
        <v>145</v>
      </c>
      <c r="D519" s="275">
        <v>25</v>
      </c>
      <c r="E519" s="299">
        <f t="shared" ref="E519:E582" si="13">SUM(D519-C519)/C519</f>
        <v>-0.827586206896552</v>
      </c>
    </row>
    <row r="520" ht="20.1" customHeight="1" spans="1:5">
      <c r="A520" s="297">
        <v>2060703</v>
      </c>
      <c r="B520" s="300" t="s">
        <v>354</v>
      </c>
      <c r="C520" s="275"/>
      <c r="D520" s="275"/>
      <c r="E520" s="299"/>
    </row>
    <row r="521" ht="20.1" customHeight="1" spans="1:5">
      <c r="A521" s="297">
        <v>2060704</v>
      </c>
      <c r="B521" s="300" t="s">
        <v>355</v>
      </c>
      <c r="C521" s="275"/>
      <c r="D521" s="275"/>
      <c r="E521" s="299"/>
    </row>
    <row r="522" ht="20.1" customHeight="1" spans="1:5">
      <c r="A522" s="297">
        <v>2060705</v>
      </c>
      <c r="B522" s="300" t="s">
        <v>356</v>
      </c>
      <c r="C522" s="275"/>
      <c r="D522" s="275"/>
      <c r="E522" s="299"/>
    </row>
    <row r="523" ht="20.1" customHeight="1" spans="1:5">
      <c r="A523" s="297">
        <v>2060799</v>
      </c>
      <c r="B523" s="300" t="s">
        <v>357</v>
      </c>
      <c r="C523" s="275">
        <v>25</v>
      </c>
      <c r="D523" s="275">
        <v>140</v>
      </c>
      <c r="E523" s="299">
        <f t="shared" si="13"/>
        <v>4.6</v>
      </c>
    </row>
    <row r="524" ht="20.1" customHeight="1" spans="1:5">
      <c r="A524" s="293">
        <v>20608</v>
      </c>
      <c r="B524" s="305" t="s">
        <v>358</v>
      </c>
      <c r="C524" s="295">
        <f>SUBTOTAL(9,C525:C527)</f>
        <v>15</v>
      </c>
      <c r="D524" s="295">
        <f>SUBTOTAL(9,D525:D527)</f>
        <v>25</v>
      </c>
      <c r="E524" s="296">
        <f t="shared" si="13"/>
        <v>0.666666666666667</v>
      </c>
    </row>
    <row r="525" ht="20.1" customHeight="1" spans="1:5">
      <c r="A525" s="297">
        <v>2060801</v>
      </c>
      <c r="B525" s="301" t="s">
        <v>359</v>
      </c>
      <c r="C525" s="275"/>
      <c r="D525" s="275"/>
      <c r="E525" s="299"/>
    </row>
    <row r="526" ht="20.1" customHeight="1" spans="1:5">
      <c r="A526" s="297">
        <v>2060802</v>
      </c>
      <c r="B526" s="301" t="s">
        <v>360</v>
      </c>
      <c r="C526" s="275"/>
      <c r="D526" s="275"/>
      <c r="E526" s="299"/>
    </row>
    <row r="527" ht="20.1" customHeight="1" spans="1:5">
      <c r="A527" s="297">
        <v>2060899</v>
      </c>
      <c r="B527" s="301" t="s">
        <v>361</v>
      </c>
      <c r="C527" s="275">
        <v>15</v>
      </c>
      <c r="D527" s="275">
        <v>25</v>
      </c>
      <c r="E527" s="299">
        <f t="shared" si="13"/>
        <v>0.666666666666667</v>
      </c>
    </row>
    <row r="528" ht="20.1" customHeight="1" spans="1:5">
      <c r="A528" s="293">
        <v>20609</v>
      </c>
      <c r="B528" s="302" t="s">
        <v>362</v>
      </c>
      <c r="C528" s="295">
        <f>SUBTOTAL(9,C529:C529)</f>
        <v>0</v>
      </c>
      <c r="D528" s="295">
        <f>SUBTOTAL(9,D529:D529)</f>
        <v>0</v>
      </c>
      <c r="E528" s="296"/>
    </row>
    <row r="529" ht="20.1" customHeight="1" spans="1:5">
      <c r="A529" s="297">
        <v>2060901</v>
      </c>
      <c r="B529" s="300" t="s">
        <v>362</v>
      </c>
      <c r="C529" s="275"/>
      <c r="D529" s="275"/>
      <c r="E529" s="299"/>
    </row>
    <row r="530" ht="20.1" customHeight="1" spans="1:5">
      <c r="A530" s="293">
        <v>20699</v>
      </c>
      <c r="B530" s="305" t="s">
        <v>363</v>
      </c>
      <c r="C530" s="295">
        <f>SUBTOTAL(9,C531:C534)</f>
        <v>143</v>
      </c>
      <c r="D530" s="295">
        <f>SUBTOTAL(9,D531:D534)</f>
        <v>0</v>
      </c>
      <c r="E530" s="296">
        <f t="shared" si="13"/>
        <v>-1</v>
      </c>
    </row>
    <row r="531" ht="20.1" customHeight="1" spans="1:5">
      <c r="A531" s="297">
        <v>2069901</v>
      </c>
      <c r="B531" s="300" t="s">
        <v>364</v>
      </c>
      <c r="C531" s="275">
        <v>143</v>
      </c>
      <c r="D531" s="275"/>
      <c r="E531" s="299">
        <f t="shared" si="13"/>
        <v>-1</v>
      </c>
    </row>
    <row r="532" ht="20.1" customHeight="1" spans="1:5">
      <c r="A532" s="297">
        <v>2069902</v>
      </c>
      <c r="B532" s="301" t="s">
        <v>365</v>
      </c>
      <c r="C532" s="275"/>
      <c r="D532" s="275"/>
      <c r="E532" s="299"/>
    </row>
    <row r="533" ht="20.1" customHeight="1" spans="1:5">
      <c r="A533" s="297">
        <v>2069903</v>
      </c>
      <c r="B533" s="301" t="s">
        <v>366</v>
      </c>
      <c r="C533" s="275"/>
      <c r="D533" s="275"/>
      <c r="E533" s="299"/>
    </row>
    <row r="534" ht="20.1" customHeight="1" spans="1:5">
      <c r="A534" s="297">
        <v>2069999</v>
      </c>
      <c r="B534" s="301" t="s">
        <v>363</v>
      </c>
      <c r="C534" s="275"/>
      <c r="D534" s="275"/>
      <c r="E534" s="299"/>
    </row>
    <row r="535" ht="20.1" customHeight="1" spans="1:5">
      <c r="A535" s="303">
        <v>207</v>
      </c>
      <c r="B535" s="306" t="s">
        <v>367</v>
      </c>
      <c r="C535" s="291">
        <f>SUBTOTAL(9,C536:C590)</f>
        <v>4815</v>
      </c>
      <c r="D535" s="291">
        <f>SUBTOTAL(9,D536:D590)</f>
        <v>9037</v>
      </c>
      <c r="E535" s="292">
        <f t="shared" si="13"/>
        <v>0.876843198338525</v>
      </c>
    </row>
    <row r="536" ht="20.1" customHeight="1" spans="1:5">
      <c r="A536" s="293">
        <v>20701</v>
      </c>
      <c r="B536" s="302" t="s">
        <v>368</v>
      </c>
      <c r="C536" s="295">
        <f>SUBTOTAL(9,C537:C549)</f>
        <v>1430</v>
      </c>
      <c r="D536" s="295">
        <f>SUBTOTAL(9,D537:D549)</f>
        <v>2212</v>
      </c>
      <c r="E536" s="296">
        <f t="shared" si="13"/>
        <v>0.546853146853147</v>
      </c>
    </row>
    <row r="537" ht="20.1" customHeight="1" spans="1:5">
      <c r="A537" s="297">
        <v>2070101</v>
      </c>
      <c r="B537" s="300" t="s">
        <v>13</v>
      </c>
      <c r="C537" s="275">
        <v>101</v>
      </c>
      <c r="D537" s="275">
        <v>152</v>
      </c>
      <c r="E537" s="299">
        <f t="shared" si="13"/>
        <v>0.504950495049505</v>
      </c>
    </row>
    <row r="538" ht="20.1" customHeight="1" spans="1:5">
      <c r="A538" s="297">
        <v>2070102</v>
      </c>
      <c r="B538" s="301" t="s">
        <v>14</v>
      </c>
      <c r="C538" s="275">
        <v>69</v>
      </c>
      <c r="D538" s="275">
        <v>149</v>
      </c>
      <c r="E538" s="299">
        <f t="shared" si="13"/>
        <v>1.15942028985507</v>
      </c>
    </row>
    <row r="539" ht="20.1" customHeight="1" spans="1:5">
      <c r="A539" s="297">
        <v>2070103</v>
      </c>
      <c r="B539" s="301" t="s">
        <v>15</v>
      </c>
      <c r="C539" s="275"/>
      <c r="D539" s="275"/>
      <c r="E539" s="299"/>
    </row>
    <row r="540" ht="20.1" customHeight="1" spans="1:5">
      <c r="A540" s="297">
        <v>2070104</v>
      </c>
      <c r="B540" s="300" t="s">
        <v>369</v>
      </c>
      <c r="C540" s="275">
        <v>79</v>
      </c>
      <c r="D540" s="275">
        <v>85</v>
      </c>
      <c r="E540" s="299">
        <f t="shared" si="13"/>
        <v>0.0759493670886076</v>
      </c>
    </row>
    <row r="541" ht="20.1" customHeight="1" spans="1:5">
      <c r="A541" s="297">
        <v>2070105</v>
      </c>
      <c r="B541" s="301" t="s">
        <v>370</v>
      </c>
      <c r="C541" s="275"/>
      <c r="D541" s="275"/>
      <c r="E541" s="299"/>
    </row>
    <row r="542" ht="20.1" customHeight="1" spans="1:5">
      <c r="A542" s="297">
        <v>2070106</v>
      </c>
      <c r="B542" s="301" t="s">
        <v>371</v>
      </c>
      <c r="C542" s="275"/>
      <c r="D542" s="275"/>
      <c r="E542" s="299"/>
    </row>
    <row r="543" ht="20.1" customHeight="1" spans="1:5">
      <c r="A543" s="297">
        <v>2070107</v>
      </c>
      <c r="B543" s="301" t="s">
        <v>372</v>
      </c>
      <c r="C543" s="275">
        <v>200</v>
      </c>
      <c r="D543" s="275">
        <v>293</v>
      </c>
      <c r="E543" s="299">
        <f t="shared" si="13"/>
        <v>0.465</v>
      </c>
    </row>
    <row r="544" ht="20.1" customHeight="1" spans="1:5">
      <c r="A544" s="297">
        <v>2070108</v>
      </c>
      <c r="B544" s="301" t="s">
        <v>373</v>
      </c>
      <c r="C544" s="275">
        <v>433</v>
      </c>
      <c r="D544" s="275">
        <v>175</v>
      </c>
      <c r="E544" s="299">
        <f t="shared" si="13"/>
        <v>-0.595842956120092</v>
      </c>
    </row>
    <row r="545" ht="20.1" customHeight="1" spans="1:5">
      <c r="A545" s="297">
        <v>2070109</v>
      </c>
      <c r="B545" s="301" t="s">
        <v>374</v>
      </c>
      <c r="C545" s="275">
        <v>187</v>
      </c>
      <c r="D545" s="275">
        <v>229</v>
      </c>
      <c r="E545" s="299">
        <f t="shared" si="13"/>
        <v>0.224598930481283</v>
      </c>
    </row>
    <row r="546" ht="20.1" customHeight="1" spans="1:5">
      <c r="A546" s="297">
        <v>2070110</v>
      </c>
      <c r="B546" s="301" t="s">
        <v>375</v>
      </c>
      <c r="C546" s="275"/>
      <c r="D546" s="275"/>
      <c r="E546" s="299"/>
    </row>
    <row r="547" ht="20.1" customHeight="1" spans="1:5">
      <c r="A547" s="297">
        <v>2070111</v>
      </c>
      <c r="B547" s="301" t="s">
        <v>376</v>
      </c>
      <c r="C547" s="275">
        <v>79</v>
      </c>
      <c r="D547" s="275">
        <v>64</v>
      </c>
      <c r="E547" s="299">
        <f t="shared" si="13"/>
        <v>-0.189873417721519</v>
      </c>
    </row>
    <row r="548" ht="20.1" customHeight="1" spans="1:5">
      <c r="A548" s="297">
        <v>2070112</v>
      </c>
      <c r="B548" s="301" t="s">
        <v>377</v>
      </c>
      <c r="C548" s="275">
        <v>130</v>
      </c>
      <c r="D548" s="275">
        <v>75</v>
      </c>
      <c r="E548" s="299">
        <f t="shared" si="13"/>
        <v>-0.423076923076923</v>
      </c>
    </row>
    <row r="549" ht="20.1" customHeight="1" spans="1:5">
      <c r="A549" s="297">
        <v>2070199</v>
      </c>
      <c r="B549" s="301" t="s">
        <v>378</v>
      </c>
      <c r="C549" s="275">
        <v>152</v>
      </c>
      <c r="D549" s="275">
        <v>990</v>
      </c>
      <c r="E549" s="299">
        <f t="shared" si="13"/>
        <v>5.51315789473684</v>
      </c>
    </row>
    <row r="550" ht="20.1" customHeight="1" spans="1:5">
      <c r="A550" s="293">
        <v>20702</v>
      </c>
      <c r="B550" s="305" t="s">
        <v>379</v>
      </c>
      <c r="C550" s="295">
        <f>SUBTOTAL(9,C551:C557)</f>
        <v>460</v>
      </c>
      <c r="D550" s="295">
        <f>SUBTOTAL(9,D551:D557)</f>
        <v>1414</v>
      </c>
      <c r="E550" s="296">
        <f t="shared" si="13"/>
        <v>2.07391304347826</v>
      </c>
    </row>
    <row r="551" ht="20.1" customHeight="1" spans="1:5">
      <c r="A551" s="297">
        <v>2070201</v>
      </c>
      <c r="B551" s="301" t="s">
        <v>13</v>
      </c>
      <c r="C551" s="275"/>
      <c r="D551" s="275"/>
      <c r="E551" s="299"/>
    </row>
    <row r="552" ht="20.1" customHeight="1" spans="1:5">
      <c r="A552" s="297">
        <v>2070202</v>
      </c>
      <c r="B552" s="301" t="s">
        <v>14</v>
      </c>
      <c r="C552" s="275"/>
      <c r="D552" s="275"/>
      <c r="E552" s="299"/>
    </row>
    <row r="553" ht="20.1" customHeight="1" spans="1:5">
      <c r="A553" s="297">
        <v>2070203</v>
      </c>
      <c r="B553" s="301" t="s">
        <v>15</v>
      </c>
      <c r="C553" s="275"/>
      <c r="D553" s="275"/>
      <c r="E553" s="299"/>
    </row>
    <row r="554" ht="20.1" customHeight="1" spans="1:5">
      <c r="A554" s="297">
        <v>2070204</v>
      </c>
      <c r="B554" s="301" t="s">
        <v>380</v>
      </c>
      <c r="C554" s="275">
        <v>133</v>
      </c>
      <c r="D554" s="275">
        <v>1182</v>
      </c>
      <c r="E554" s="299">
        <f t="shared" si="13"/>
        <v>7.88721804511278</v>
      </c>
    </row>
    <row r="555" ht="20.1" customHeight="1" spans="1:5">
      <c r="A555" s="297">
        <v>2070205</v>
      </c>
      <c r="B555" s="301" t="s">
        <v>381</v>
      </c>
      <c r="C555" s="275">
        <v>322</v>
      </c>
      <c r="D555" s="275">
        <v>227</v>
      </c>
      <c r="E555" s="299">
        <f t="shared" si="13"/>
        <v>-0.295031055900621</v>
      </c>
    </row>
    <row r="556" ht="20.1" customHeight="1" spans="1:5">
      <c r="A556" s="297">
        <v>2070206</v>
      </c>
      <c r="B556" s="301" t="s">
        <v>382</v>
      </c>
      <c r="C556" s="275"/>
      <c r="D556" s="275"/>
      <c r="E556" s="299"/>
    </row>
    <row r="557" ht="20.1" customHeight="1" spans="1:5">
      <c r="A557" s="297">
        <v>2070299</v>
      </c>
      <c r="B557" s="301" t="s">
        <v>383</v>
      </c>
      <c r="C557" s="275">
        <v>5</v>
      </c>
      <c r="D557" s="275">
        <v>5</v>
      </c>
      <c r="E557" s="299">
        <f t="shared" si="13"/>
        <v>0</v>
      </c>
    </row>
    <row r="558" ht="20.1" customHeight="1" spans="1:5">
      <c r="A558" s="293">
        <v>20703</v>
      </c>
      <c r="B558" s="305" t="s">
        <v>384</v>
      </c>
      <c r="C558" s="295">
        <f>SUBTOTAL(9,C559:C568)</f>
        <v>934</v>
      </c>
      <c r="D558" s="295">
        <f>SUBTOTAL(9,D559:D568)</f>
        <v>2664</v>
      </c>
      <c r="E558" s="296">
        <f t="shared" si="13"/>
        <v>1.85224839400428</v>
      </c>
    </row>
    <row r="559" ht="20.1" customHeight="1" spans="1:5">
      <c r="A559" s="297">
        <v>2070301</v>
      </c>
      <c r="B559" s="301" t="s">
        <v>13</v>
      </c>
      <c r="C559" s="275">
        <v>24</v>
      </c>
      <c r="D559" s="275">
        <v>33</v>
      </c>
      <c r="E559" s="299">
        <f t="shared" si="13"/>
        <v>0.375</v>
      </c>
    </row>
    <row r="560" ht="20.1" customHeight="1" spans="1:5">
      <c r="A560" s="297">
        <v>2070302</v>
      </c>
      <c r="B560" s="301" t="s">
        <v>14</v>
      </c>
      <c r="C560" s="275">
        <v>16</v>
      </c>
      <c r="D560" s="275">
        <v>149</v>
      </c>
      <c r="E560" s="299">
        <f t="shared" si="13"/>
        <v>8.3125</v>
      </c>
    </row>
    <row r="561" ht="20.1" customHeight="1" spans="1:5">
      <c r="A561" s="297">
        <v>2070303</v>
      </c>
      <c r="B561" s="301" t="s">
        <v>15</v>
      </c>
      <c r="C561" s="275"/>
      <c r="D561" s="275"/>
      <c r="E561" s="299"/>
    </row>
    <row r="562" ht="20.1" customHeight="1" spans="1:5">
      <c r="A562" s="297">
        <v>2070304</v>
      </c>
      <c r="B562" s="301" t="s">
        <v>385</v>
      </c>
      <c r="C562" s="275"/>
      <c r="D562" s="275"/>
      <c r="E562" s="299"/>
    </row>
    <row r="563" ht="20.1" customHeight="1" spans="1:5">
      <c r="A563" s="297">
        <v>2070305</v>
      </c>
      <c r="B563" s="301" t="s">
        <v>386</v>
      </c>
      <c r="C563" s="275">
        <v>151</v>
      </c>
      <c r="D563" s="275">
        <v>100</v>
      </c>
      <c r="E563" s="299">
        <f t="shared" si="13"/>
        <v>-0.337748344370861</v>
      </c>
    </row>
    <row r="564" ht="20.1" customHeight="1" spans="1:5">
      <c r="A564" s="297">
        <v>2070306</v>
      </c>
      <c r="B564" s="301" t="s">
        <v>387</v>
      </c>
      <c r="C564" s="275">
        <v>49</v>
      </c>
      <c r="D564" s="275">
        <v>56</v>
      </c>
      <c r="E564" s="299">
        <f t="shared" si="13"/>
        <v>0.142857142857143</v>
      </c>
    </row>
    <row r="565" ht="20.1" customHeight="1" spans="1:5">
      <c r="A565" s="297">
        <v>2070307</v>
      </c>
      <c r="B565" s="301" t="s">
        <v>388</v>
      </c>
      <c r="C565" s="275">
        <v>559</v>
      </c>
      <c r="D565" s="275">
        <v>2171</v>
      </c>
      <c r="E565" s="299">
        <f t="shared" si="13"/>
        <v>2.88372093023256</v>
      </c>
    </row>
    <row r="566" ht="20.1" customHeight="1" spans="1:5">
      <c r="A566" s="297">
        <v>2070308</v>
      </c>
      <c r="B566" s="301" t="s">
        <v>389</v>
      </c>
      <c r="C566" s="275">
        <v>135</v>
      </c>
      <c r="D566" s="275">
        <v>155</v>
      </c>
      <c r="E566" s="299">
        <f t="shared" si="13"/>
        <v>0.148148148148148</v>
      </c>
    </row>
    <row r="567" ht="20.1" customHeight="1" spans="1:5">
      <c r="A567" s="297">
        <v>2070309</v>
      </c>
      <c r="B567" s="301" t="s">
        <v>390</v>
      </c>
      <c r="C567" s="275"/>
      <c r="D567" s="275"/>
      <c r="E567" s="299"/>
    </row>
    <row r="568" ht="20.1" customHeight="1" spans="1:5">
      <c r="A568" s="297">
        <v>2070399</v>
      </c>
      <c r="B568" s="301" t="s">
        <v>391</v>
      </c>
      <c r="C568" s="275"/>
      <c r="D568" s="275"/>
      <c r="E568" s="299"/>
    </row>
    <row r="569" ht="20.1" customHeight="1" spans="1:5">
      <c r="A569" s="293">
        <v>20704</v>
      </c>
      <c r="B569" s="305" t="s">
        <v>392</v>
      </c>
      <c r="C569" s="295">
        <f>SUBTOTAL(9,C570:C577)</f>
        <v>610</v>
      </c>
      <c r="D569" s="295">
        <f>SUBTOTAL(9,D570:D577)</f>
        <v>1522</v>
      </c>
      <c r="E569" s="296">
        <f t="shared" si="13"/>
        <v>1.49508196721311</v>
      </c>
    </row>
    <row r="570" ht="20.1" customHeight="1" spans="1:5">
      <c r="A570" s="297">
        <v>2070401</v>
      </c>
      <c r="B570" s="301" t="s">
        <v>13</v>
      </c>
      <c r="C570" s="275">
        <v>23</v>
      </c>
      <c r="D570" s="275">
        <v>18</v>
      </c>
      <c r="E570" s="299">
        <f t="shared" si="13"/>
        <v>-0.217391304347826</v>
      </c>
    </row>
    <row r="571" ht="20.1" customHeight="1" spans="1:5">
      <c r="A571" s="297">
        <v>2070402</v>
      </c>
      <c r="B571" s="301" t="s">
        <v>14</v>
      </c>
      <c r="C571" s="275"/>
      <c r="D571" s="275">
        <v>96</v>
      </c>
      <c r="E571" s="299"/>
    </row>
    <row r="572" ht="20.1" customHeight="1" spans="1:5">
      <c r="A572" s="297">
        <v>2070403</v>
      </c>
      <c r="B572" s="301" t="s">
        <v>15</v>
      </c>
      <c r="C572" s="275"/>
      <c r="D572" s="275"/>
      <c r="E572" s="299"/>
    </row>
    <row r="573" ht="20.1" customHeight="1" spans="1:5">
      <c r="A573" s="297">
        <v>2070404</v>
      </c>
      <c r="B573" s="301" t="s">
        <v>393</v>
      </c>
      <c r="C573" s="275"/>
      <c r="D573" s="275">
        <v>50</v>
      </c>
      <c r="E573" s="299"/>
    </row>
    <row r="574" ht="20.1" customHeight="1" spans="1:5">
      <c r="A574" s="297">
        <v>2070405</v>
      </c>
      <c r="B574" s="301" t="s">
        <v>394</v>
      </c>
      <c r="C574" s="275">
        <v>572</v>
      </c>
      <c r="D574" s="275">
        <v>807</v>
      </c>
      <c r="E574" s="299">
        <f t="shared" si="13"/>
        <v>0.410839160839161</v>
      </c>
    </row>
    <row r="575" ht="20.1" customHeight="1" spans="1:5">
      <c r="A575" s="297">
        <v>2070406</v>
      </c>
      <c r="B575" s="301" t="s">
        <v>395</v>
      </c>
      <c r="C575" s="275">
        <v>15</v>
      </c>
      <c r="D575" s="275">
        <v>15</v>
      </c>
      <c r="E575" s="299">
        <f t="shared" si="13"/>
        <v>0</v>
      </c>
    </row>
    <row r="576" ht="20.1" customHeight="1" spans="1:5">
      <c r="A576" s="277">
        <v>2070407</v>
      </c>
      <c r="B576" s="301" t="s">
        <v>396</v>
      </c>
      <c r="C576" s="275"/>
      <c r="D576" s="275"/>
      <c r="E576" s="299"/>
    </row>
    <row r="577" ht="20.1" customHeight="1" spans="1:5">
      <c r="A577" s="297">
        <v>2070499</v>
      </c>
      <c r="B577" s="301" t="s">
        <v>397</v>
      </c>
      <c r="C577" s="275"/>
      <c r="D577" s="275">
        <v>536</v>
      </c>
      <c r="E577" s="299"/>
    </row>
    <row r="578" ht="20.1" customHeight="1" spans="1:5">
      <c r="A578" s="293">
        <v>20705</v>
      </c>
      <c r="B578" s="305" t="s">
        <v>398</v>
      </c>
      <c r="C578" s="295">
        <f>SUBTOTAL(9,C579:C586)</f>
        <v>594</v>
      </c>
      <c r="D578" s="295">
        <f>SUBTOTAL(9,D579:D586)</f>
        <v>812</v>
      </c>
      <c r="E578" s="296">
        <f t="shared" si="13"/>
        <v>0.367003367003367</v>
      </c>
    </row>
    <row r="579" ht="20.1" customHeight="1" spans="1:5">
      <c r="A579" s="297">
        <v>2070501</v>
      </c>
      <c r="B579" s="301" t="s">
        <v>13</v>
      </c>
      <c r="C579" s="275">
        <v>35</v>
      </c>
      <c r="D579" s="275">
        <v>42</v>
      </c>
      <c r="E579" s="299">
        <f t="shared" si="13"/>
        <v>0.2</v>
      </c>
    </row>
    <row r="580" ht="20.1" customHeight="1" spans="1:5">
      <c r="A580" s="297">
        <v>2070502</v>
      </c>
      <c r="B580" s="301" t="s">
        <v>14</v>
      </c>
      <c r="C580" s="275">
        <v>1</v>
      </c>
      <c r="D580" s="275"/>
      <c r="E580" s="299">
        <f t="shared" si="13"/>
        <v>-1</v>
      </c>
    </row>
    <row r="581" ht="20.1" customHeight="1" spans="1:5">
      <c r="A581" s="297">
        <v>2070503</v>
      </c>
      <c r="B581" s="301" t="s">
        <v>15</v>
      </c>
      <c r="C581" s="275"/>
      <c r="D581" s="275"/>
      <c r="E581" s="299"/>
    </row>
    <row r="582" ht="20.1" customHeight="1" spans="1:5">
      <c r="A582" s="297">
        <v>2070504</v>
      </c>
      <c r="B582" s="301" t="s">
        <v>399</v>
      </c>
      <c r="C582" s="275">
        <v>558</v>
      </c>
      <c r="D582" s="275">
        <v>770</v>
      </c>
      <c r="E582" s="299">
        <f t="shared" si="13"/>
        <v>0.379928315412186</v>
      </c>
    </row>
    <row r="583" ht="20.1" customHeight="1" spans="1:5">
      <c r="A583" s="297">
        <v>2070505</v>
      </c>
      <c r="B583" s="301" t="s">
        <v>400</v>
      </c>
      <c r="C583" s="275"/>
      <c r="D583" s="275"/>
      <c r="E583" s="299"/>
    </row>
    <row r="584" ht="20.1" customHeight="1" spans="1:5">
      <c r="A584" s="297">
        <v>2070506</v>
      </c>
      <c r="B584" s="301" t="s">
        <v>401</v>
      </c>
      <c r="C584" s="275"/>
      <c r="D584" s="275"/>
      <c r="E584" s="299"/>
    </row>
    <row r="585" ht="20.1" customHeight="1" spans="1:5">
      <c r="A585" s="297">
        <v>2070507</v>
      </c>
      <c r="B585" s="301" t="s">
        <v>402</v>
      </c>
      <c r="C585" s="275"/>
      <c r="D585" s="275"/>
      <c r="E585" s="299"/>
    </row>
    <row r="586" ht="20.1" customHeight="1" spans="1:5">
      <c r="A586" s="297">
        <v>2070599</v>
      </c>
      <c r="B586" s="301" t="s">
        <v>403</v>
      </c>
      <c r="C586" s="275"/>
      <c r="D586" s="275"/>
      <c r="E586" s="299"/>
    </row>
    <row r="587" ht="20.1" customHeight="1" spans="1:5">
      <c r="A587" s="293">
        <v>20799</v>
      </c>
      <c r="B587" s="305" t="s">
        <v>404</v>
      </c>
      <c r="C587" s="295">
        <f>SUBTOTAL(9,C588:C590)</f>
        <v>787</v>
      </c>
      <c r="D587" s="295">
        <f>SUBTOTAL(9,D588:D590)</f>
        <v>413</v>
      </c>
      <c r="E587" s="296">
        <f t="shared" ref="E587:E646" si="14">SUM(D587-C587)/C587</f>
        <v>-0.475222363405337</v>
      </c>
    </row>
    <row r="588" ht="20.1" customHeight="1" spans="1:5">
      <c r="A588" s="297">
        <v>2079902</v>
      </c>
      <c r="B588" s="301" t="s">
        <v>405</v>
      </c>
      <c r="C588" s="275"/>
      <c r="D588" s="275"/>
      <c r="E588" s="299"/>
    </row>
    <row r="589" ht="20.1" customHeight="1" spans="1:5">
      <c r="A589" s="297">
        <v>2079903</v>
      </c>
      <c r="B589" s="301" t="s">
        <v>406</v>
      </c>
      <c r="C589" s="275"/>
      <c r="D589" s="275"/>
      <c r="E589" s="299"/>
    </row>
    <row r="590" ht="20.1" customHeight="1" spans="1:5">
      <c r="A590" s="297">
        <v>2079999</v>
      </c>
      <c r="B590" s="301" t="s">
        <v>404</v>
      </c>
      <c r="C590" s="275">
        <v>787</v>
      </c>
      <c r="D590" s="275">
        <v>413</v>
      </c>
      <c r="E590" s="299">
        <f t="shared" si="14"/>
        <v>-0.475222363405337</v>
      </c>
    </row>
    <row r="591" ht="20.1" customHeight="1" spans="1:5">
      <c r="A591" s="303">
        <v>208</v>
      </c>
      <c r="B591" s="306" t="s">
        <v>407</v>
      </c>
      <c r="C591" s="291">
        <f>SUBTOTAL(9,C592:C706)</f>
        <v>40812</v>
      </c>
      <c r="D591" s="291">
        <f>SUBTOTAL(9,D592:D706)</f>
        <v>48163</v>
      </c>
      <c r="E591" s="292">
        <f t="shared" si="14"/>
        <v>0.180118592570813</v>
      </c>
    </row>
    <row r="592" ht="20.1" customHeight="1" spans="1:5">
      <c r="A592" s="293">
        <v>20801</v>
      </c>
      <c r="B592" s="305" t="s">
        <v>408</v>
      </c>
      <c r="C592" s="295">
        <f>SUBTOTAL(9,C593:C605)</f>
        <v>1956</v>
      </c>
      <c r="D592" s="295">
        <f>SUBTOTAL(9,D593:D605)</f>
        <v>2979</v>
      </c>
      <c r="E592" s="296">
        <f t="shared" si="14"/>
        <v>0.523006134969325</v>
      </c>
    </row>
    <row r="593" ht="20.1" customHeight="1" spans="1:5">
      <c r="A593" s="297">
        <v>2080101</v>
      </c>
      <c r="B593" s="301" t="s">
        <v>13</v>
      </c>
      <c r="C593" s="275">
        <v>388</v>
      </c>
      <c r="D593" s="275">
        <v>475</v>
      </c>
      <c r="E593" s="299">
        <f t="shared" si="14"/>
        <v>0.224226804123711</v>
      </c>
    </row>
    <row r="594" ht="20.1" customHeight="1" spans="1:5">
      <c r="A594" s="297">
        <v>2080102</v>
      </c>
      <c r="B594" s="301" t="s">
        <v>14</v>
      </c>
      <c r="C594" s="275">
        <v>307</v>
      </c>
      <c r="D594" s="275">
        <v>205</v>
      </c>
      <c r="E594" s="299">
        <f t="shared" si="14"/>
        <v>-0.332247557003257</v>
      </c>
    </row>
    <row r="595" ht="20.1" customHeight="1" spans="1:5">
      <c r="A595" s="297">
        <v>2080103</v>
      </c>
      <c r="B595" s="301" t="s">
        <v>15</v>
      </c>
      <c r="C595" s="275"/>
      <c r="D595" s="275"/>
      <c r="E595" s="299"/>
    </row>
    <row r="596" ht="20.1" customHeight="1" spans="1:5">
      <c r="A596" s="297">
        <v>2080104</v>
      </c>
      <c r="B596" s="301" t="s">
        <v>409</v>
      </c>
      <c r="C596" s="275"/>
      <c r="D596" s="275"/>
      <c r="E596" s="299"/>
    </row>
    <row r="597" ht="20.1" customHeight="1" spans="1:5">
      <c r="A597" s="297">
        <v>2080105</v>
      </c>
      <c r="B597" s="301" t="s">
        <v>410</v>
      </c>
      <c r="C597" s="275">
        <v>5</v>
      </c>
      <c r="D597" s="275">
        <v>15</v>
      </c>
      <c r="E597" s="299">
        <f t="shared" si="14"/>
        <v>2</v>
      </c>
    </row>
    <row r="598" ht="20.1" customHeight="1" spans="1:5">
      <c r="A598" s="297">
        <v>2080106</v>
      </c>
      <c r="B598" s="301" t="s">
        <v>411</v>
      </c>
      <c r="C598" s="275">
        <v>115</v>
      </c>
      <c r="D598" s="275">
        <v>185</v>
      </c>
      <c r="E598" s="299">
        <f t="shared" si="14"/>
        <v>0.608695652173913</v>
      </c>
    </row>
    <row r="599" ht="20.1" customHeight="1" spans="1:5">
      <c r="A599" s="297">
        <v>2080107</v>
      </c>
      <c r="B599" s="301" t="s">
        <v>412</v>
      </c>
      <c r="C599" s="275">
        <v>20</v>
      </c>
      <c r="D599" s="275">
        <v>15</v>
      </c>
      <c r="E599" s="299">
        <f t="shared" si="14"/>
        <v>-0.25</v>
      </c>
    </row>
    <row r="600" ht="20.1" customHeight="1" spans="1:5">
      <c r="A600" s="297">
        <v>2080108</v>
      </c>
      <c r="B600" s="301" t="s">
        <v>55</v>
      </c>
      <c r="C600" s="275">
        <v>74</v>
      </c>
      <c r="D600" s="275">
        <v>50</v>
      </c>
      <c r="E600" s="299">
        <f t="shared" si="14"/>
        <v>-0.324324324324324</v>
      </c>
    </row>
    <row r="601" ht="20.1" customHeight="1" spans="1:5">
      <c r="A601" s="297">
        <v>2080109</v>
      </c>
      <c r="B601" s="301" t="s">
        <v>413</v>
      </c>
      <c r="C601" s="275">
        <v>788</v>
      </c>
      <c r="D601" s="275">
        <v>747</v>
      </c>
      <c r="E601" s="299">
        <f t="shared" si="14"/>
        <v>-0.0520304568527919</v>
      </c>
    </row>
    <row r="602" ht="20.1" customHeight="1" spans="1:5">
      <c r="A602" s="297">
        <v>2080110</v>
      </c>
      <c r="B602" s="301" t="s">
        <v>414</v>
      </c>
      <c r="C602" s="275">
        <v>12</v>
      </c>
      <c r="D602" s="275">
        <v>24</v>
      </c>
      <c r="E602" s="299">
        <f t="shared" si="14"/>
        <v>1</v>
      </c>
    </row>
    <row r="603" ht="20.1" customHeight="1" spans="1:5">
      <c r="A603" s="297">
        <v>2080111</v>
      </c>
      <c r="B603" s="301" t="s">
        <v>415</v>
      </c>
      <c r="C603" s="275"/>
      <c r="D603" s="275"/>
      <c r="E603" s="299"/>
    </row>
    <row r="604" ht="20.1" customHeight="1" spans="1:5">
      <c r="A604" s="297">
        <v>2080112</v>
      </c>
      <c r="B604" s="301" t="s">
        <v>416</v>
      </c>
      <c r="C604" s="275">
        <v>5</v>
      </c>
      <c r="D604" s="275"/>
      <c r="E604" s="299">
        <f t="shared" si="14"/>
        <v>-1</v>
      </c>
    </row>
    <row r="605" ht="20.1" customHeight="1" spans="1:5">
      <c r="A605" s="297">
        <v>2080199</v>
      </c>
      <c r="B605" s="301" t="s">
        <v>417</v>
      </c>
      <c r="C605" s="275">
        <v>242</v>
      </c>
      <c r="D605" s="275">
        <v>1263</v>
      </c>
      <c r="E605" s="299">
        <f t="shared" si="14"/>
        <v>4.21900826446281</v>
      </c>
    </row>
    <row r="606" ht="20.1" customHeight="1" spans="1:5">
      <c r="A606" s="293">
        <v>20802</v>
      </c>
      <c r="B606" s="305" t="s">
        <v>418</v>
      </c>
      <c r="C606" s="295">
        <f>SUBTOTAL(9,C607:C616)</f>
        <v>823</v>
      </c>
      <c r="D606" s="295">
        <f>SUBTOTAL(9,D607:D616)</f>
        <v>909</v>
      </c>
      <c r="E606" s="296">
        <f t="shared" si="14"/>
        <v>0.1044957472661</v>
      </c>
    </row>
    <row r="607" ht="20.1" customHeight="1" spans="1:5">
      <c r="A607" s="297">
        <v>2080201</v>
      </c>
      <c r="B607" s="301" t="s">
        <v>13</v>
      </c>
      <c r="C607" s="275">
        <v>221</v>
      </c>
      <c r="D607" s="275">
        <v>193</v>
      </c>
      <c r="E607" s="299">
        <f t="shared" si="14"/>
        <v>-0.126696832579186</v>
      </c>
    </row>
    <row r="608" ht="20.1" customHeight="1" spans="1:5">
      <c r="A608" s="297">
        <v>2080202</v>
      </c>
      <c r="B608" s="301" t="s">
        <v>14</v>
      </c>
      <c r="C608" s="275">
        <v>189</v>
      </c>
      <c r="D608" s="275">
        <v>229</v>
      </c>
      <c r="E608" s="299">
        <f t="shared" si="14"/>
        <v>0.211640211640212</v>
      </c>
    </row>
    <row r="609" ht="20.1" customHeight="1" spans="1:5">
      <c r="A609" s="297">
        <v>2080203</v>
      </c>
      <c r="B609" s="301" t="s">
        <v>15</v>
      </c>
      <c r="C609" s="275"/>
      <c r="D609" s="275"/>
      <c r="E609" s="299"/>
    </row>
    <row r="610" ht="20.1" customHeight="1" spans="1:5">
      <c r="A610" s="297">
        <v>2080204</v>
      </c>
      <c r="B610" s="301" t="s">
        <v>419</v>
      </c>
      <c r="C610" s="275">
        <v>95</v>
      </c>
      <c r="D610" s="275">
        <v>140</v>
      </c>
      <c r="E610" s="299">
        <f t="shared" si="14"/>
        <v>0.473684210526316</v>
      </c>
    </row>
    <row r="611" ht="20.1" customHeight="1" spans="1:5">
      <c r="A611" s="297">
        <v>2080205</v>
      </c>
      <c r="B611" s="301" t="s">
        <v>420</v>
      </c>
      <c r="C611" s="275">
        <v>33</v>
      </c>
      <c r="D611" s="275">
        <v>40</v>
      </c>
      <c r="E611" s="299">
        <f t="shared" si="14"/>
        <v>0.212121212121212</v>
      </c>
    </row>
    <row r="612" ht="20.1" customHeight="1" spans="1:5">
      <c r="A612" s="297">
        <v>2080206</v>
      </c>
      <c r="B612" s="301" t="s">
        <v>421</v>
      </c>
      <c r="C612" s="275">
        <v>5</v>
      </c>
      <c r="D612" s="275">
        <v>5</v>
      </c>
      <c r="E612" s="299">
        <f t="shared" si="14"/>
        <v>0</v>
      </c>
    </row>
    <row r="613" ht="20.1" customHeight="1" spans="1:5">
      <c r="A613" s="297">
        <v>2080207</v>
      </c>
      <c r="B613" s="301" t="s">
        <v>422</v>
      </c>
      <c r="C613" s="275">
        <v>5</v>
      </c>
      <c r="D613" s="275">
        <v>5</v>
      </c>
      <c r="E613" s="299">
        <f t="shared" si="14"/>
        <v>0</v>
      </c>
    </row>
    <row r="614" ht="20.1" customHeight="1" spans="1:5">
      <c r="A614" s="297">
        <v>2080208</v>
      </c>
      <c r="B614" s="301" t="s">
        <v>423</v>
      </c>
      <c r="C614" s="275">
        <v>18</v>
      </c>
      <c r="D614" s="275">
        <v>7</v>
      </c>
      <c r="E614" s="299">
        <f t="shared" si="14"/>
        <v>-0.611111111111111</v>
      </c>
    </row>
    <row r="615" ht="20.1" customHeight="1" spans="1:5">
      <c r="A615" s="297">
        <v>2080209</v>
      </c>
      <c r="B615" s="301" t="s">
        <v>424</v>
      </c>
      <c r="C615" s="275">
        <v>100</v>
      </c>
      <c r="D615" s="275">
        <v>78</v>
      </c>
      <c r="E615" s="299">
        <f t="shared" si="14"/>
        <v>-0.22</v>
      </c>
    </row>
    <row r="616" ht="20.1" customHeight="1" spans="1:5">
      <c r="A616" s="297">
        <v>2080299</v>
      </c>
      <c r="B616" s="301" t="s">
        <v>425</v>
      </c>
      <c r="C616" s="275">
        <v>157</v>
      </c>
      <c r="D616" s="275">
        <v>212</v>
      </c>
      <c r="E616" s="299">
        <f t="shared" si="14"/>
        <v>0.35031847133758</v>
      </c>
    </row>
    <row r="617" ht="20.1" customHeight="1" spans="1:5">
      <c r="A617" s="293">
        <v>20803</v>
      </c>
      <c r="B617" s="305" t="s">
        <v>426</v>
      </c>
      <c r="C617" s="295">
        <f>SUBTOTAL(9,C618:C624)</f>
        <v>430</v>
      </c>
      <c r="D617" s="295">
        <f>SUBTOTAL(9,D618:D624)</f>
        <v>829</v>
      </c>
      <c r="E617" s="296">
        <f t="shared" si="14"/>
        <v>0.927906976744186</v>
      </c>
    </row>
    <row r="618" ht="20.1" customHeight="1" spans="1:5">
      <c r="A618" s="297">
        <v>2080301</v>
      </c>
      <c r="B618" s="301" t="s">
        <v>427</v>
      </c>
      <c r="C618" s="275">
        <v>430</v>
      </c>
      <c r="D618" s="275">
        <v>829</v>
      </c>
      <c r="E618" s="299">
        <f t="shared" si="14"/>
        <v>0.927906976744186</v>
      </c>
    </row>
    <row r="619" ht="20.1" customHeight="1" spans="1:5">
      <c r="A619" s="297">
        <v>2080302</v>
      </c>
      <c r="B619" s="301" t="s">
        <v>428</v>
      </c>
      <c r="C619" s="275"/>
      <c r="D619" s="275"/>
      <c r="E619" s="299"/>
    </row>
    <row r="620" ht="20.1" customHeight="1" spans="1:5">
      <c r="A620" s="297">
        <v>2080303</v>
      </c>
      <c r="B620" s="301" t="s">
        <v>429</v>
      </c>
      <c r="C620" s="275"/>
      <c r="D620" s="275"/>
      <c r="E620" s="299"/>
    </row>
    <row r="621" ht="20.1" customHeight="1" spans="1:5">
      <c r="A621" s="297">
        <v>2080304</v>
      </c>
      <c r="B621" s="301" t="s">
        <v>430</v>
      </c>
      <c r="C621" s="275"/>
      <c r="D621" s="275"/>
      <c r="E621" s="299"/>
    </row>
    <row r="622" ht="20.1" customHeight="1" spans="1:5">
      <c r="A622" s="297">
        <v>2080305</v>
      </c>
      <c r="B622" s="301" t="s">
        <v>431</v>
      </c>
      <c r="C622" s="275"/>
      <c r="D622" s="275"/>
      <c r="E622" s="299"/>
    </row>
    <row r="623" ht="20.1" customHeight="1" spans="1:5">
      <c r="A623" s="297">
        <v>2080308</v>
      </c>
      <c r="B623" s="301" t="s">
        <v>432</v>
      </c>
      <c r="C623" s="275"/>
      <c r="D623" s="275"/>
      <c r="E623" s="299"/>
    </row>
    <row r="624" ht="20.1" customHeight="1" spans="1:5">
      <c r="A624" s="297">
        <v>2080399</v>
      </c>
      <c r="B624" s="301" t="s">
        <v>433</v>
      </c>
      <c r="C624" s="275"/>
      <c r="D624" s="275"/>
      <c r="E624" s="299"/>
    </row>
    <row r="625" ht="20.1" customHeight="1" spans="1:5">
      <c r="A625" s="293">
        <v>20804</v>
      </c>
      <c r="B625" s="305" t="s">
        <v>434</v>
      </c>
      <c r="C625" s="295">
        <f>SUBTOTAL(9,C626:C626)</f>
        <v>0</v>
      </c>
      <c r="D625" s="295">
        <f>SUBTOTAL(9,D626:D626)</f>
        <v>0</v>
      </c>
      <c r="E625" s="296"/>
    </row>
    <row r="626" ht="20.1" customHeight="1" spans="1:5">
      <c r="A626" s="297">
        <v>2080402</v>
      </c>
      <c r="B626" s="301" t="s">
        <v>435</v>
      </c>
      <c r="C626" s="275"/>
      <c r="D626" s="275"/>
      <c r="E626" s="299"/>
    </row>
    <row r="627" ht="20.1" customHeight="1" spans="1:5">
      <c r="A627" s="293">
        <v>20805</v>
      </c>
      <c r="B627" s="305" t="s">
        <v>436</v>
      </c>
      <c r="C627" s="295">
        <f>SUBTOTAL(9,C628:C632)</f>
        <v>24045</v>
      </c>
      <c r="D627" s="295">
        <f>SUBTOTAL(9,D628:D632)</f>
        <v>27820</v>
      </c>
      <c r="E627" s="296">
        <f t="shared" si="14"/>
        <v>0.156997296735288</v>
      </c>
    </row>
    <row r="628" ht="20.1" customHeight="1" spans="1:5">
      <c r="A628" s="297">
        <v>2080501</v>
      </c>
      <c r="B628" s="301" t="s">
        <v>437</v>
      </c>
      <c r="C628" s="275">
        <v>4269</v>
      </c>
      <c r="D628" s="275">
        <v>5218</v>
      </c>
      <c r="E628" s="299">
        <f t="shared" si="14"/>
        <v>0.222300304520965</v>
      </c>
    </row>
    <row r="629" ht="20.1" customHeight="1" spans="1:5">
      <c r="A629" s="297">
        <v>2080502</v>
      </c>
      <c r="B629" s="301" t="s">
        <v>438</v>
      </c>
      <c r="C629" s="275">
        <v>19776</v>
      </c>
      <c r="D629" s="275">
        <v>22601</v>
      </c>
      <c r="E629" s="299">
        <f t="shared" si="14"/>
        <v>0.142849919093851</v>
      </c>
    </row>
    <row r="630" ht="20.1" customHeight="1" spans="1:5">
      <c r="A630" s="297">
        <v>2080503</v>
      </c>
      <c r="B630" s="301" t="s">
        <v>439</v>
      </c>
      <c r="C630" s="275"/>
      <c r="D630" s="275">
        <v>1</v>
      </c>
      <c r="E630" s="299"/>
    </row>
    <row r="631" ht="20.1" customHeight="1" spans="1:5">
      <c r="A631" s="297">
        <v>2080504</v>
      </c>
      <c r="B631" s="301" t="s">
        <v>440</v>
      </c>
      <c r="C631" s="275"/>
      <c r="D631" s="275"/>
      <c r="E631" s="299"/>
    </row>
    <row r="632" ht="20.1" customHeight="1" spans="1:5">
      <c r="A632" s="297">
        <v>2080599</v>
      </c>
      <c r="B632" s="301" t="s">
        <v>441</v>
      </c>
      <c r="C632" s="275"/>
      <c r="D632" s="275"/>
      <c r="E632" s="299"/>
    </row>
    <row r="633" ht="20.1" customHeight="1" spans="1:5">
      <c r="A633" s="293">
        <v>20806</v>
      </c>
      <c r="B633" s="305" t="s">
        <v>442</v>
      </c>
      <c r="C633" s="295">
        <f>SUBTOTAL(9,C634:C636)</f>
        <v>0</v>
      </c>
      <c r="D633" s="295">
        <f>SUBTOTAL(9,D634:D636)</f>
        <v>356</v>
      </c>
      <c r="E633" s="296"/>
    </row>
    <row r="634" ht="20.1" customHeight="1" spans="1:5">
      <c r="A634" s="297">
        <v>2080601</v>
      </c>
      <c r="B634" s="301" t="s">
        <v>443</v>
      </c>
      <c r="C634" s="275"/>
      <c r="D634" s="275">
        <v>356</v>
      </c>
      <c r="E634" s="299"/>
    </row>
    <row r="635" ht="20.1" customHeight="1" spans="1:5">
      <c r="A635" s="297">
        <v>2080602</v>
      </c>
      <c r="B635" s="301" t="s">
        <v>444</v>
      </c>
      <c r="C635" s="275"/>
      <c r="D635" s="275"/>
      <c r="E635" s="299"/>
    </row>
    <row r="636" ht="20.1" customHeight="1" spans="1:5">
      <c r="A636" s="297">
        <v>2080699</v>
      </c>
      <c r="B636" s="301" t="s">
        <v>445</v>
      </c>
      <c r="C636" s="275"/>
      <c r="D636" s="275"/>
      <c r="E636" s="299"/>
    </row>
    <row r="637" ht="20.1" customHeight="1" spans="1:5">
      <c r="A637" s="293">
        <v>20807</v>
      </c>
      <c r="B637" s="305" t="s">
        <v>446</v>
      </c>
      <c r="C637" s="295">
        <f>SUBTOTAL(9,C638:C650)</f>
        <v>4143</v>
      </c>
      <c r="D637" s="295">
        <f>SUBTOTAL(9,D638:D650)</f>
        <v>4179</v>
      </c>
      <c r="E637" s="296">
        <f t="shared" si="14"/>
        <v>0.00868935553946416</v>
      </c>
    </row>
    <row r="638" ht="20.1" customHeight="1" spans="1:5">
      <c r="A638" s="297">
        <v>2080701</v>
      </c>
      <c r="B638" s="301" t="s">
        <v>447</v>
      </c>
      <c r="C638" s="275">
        <v>500</v>
      </c>
      <c r="D638" s="275">
        <v>500</v>
      </c>
      <c r="E638" s="299">
        <f t="shared" si="14"/>
        <v>0</v>
      </c>
    </row>
    <row r="639" ht="20.1" customHeight="1" spans="1:5">
      <c r="A639" s="297">
        <v>2080702</v>
      </c>
      <c r="B639" s="301" t="s">
        <v>448</v>
      </c>
      <c r="C639" s="275">
        <v>25</v>
      </c>
      <c r="D639" s="275">
        <v>65</v>
      </c>
      <c r="E639" s="299">
        <f t="shared" si="14"/>
        <v>1.6</v>
      </c>
    </row>
    <row r="640" ht="20.1" customHeight="1" spans="1:5">
      <c r="A640" s="297">
        <v>2080703</v>
      </c>
      <c r="B640" s="301" t="s">
        <v>449</v>
      </c>
      <c r="C640" s="275"/>
      <c r="D640" s="275"/>
      <c r="E640" s="299"/>
    </row>
    <row r="641" ht="20.1" customHeight="1" spans="1:5">
      <c r="A641" s="297">
        <v>2080704</v>
      </c>
      <c r="B641" s="301" t="s">
        <v>450</v>
      </c>
      <c r="C641" s="275"/>
      <c r="D641" s="275">
        <v>2000</v>
      </c>
      <c r="E641" s="299"/>
    </row>
    <row r="642" ht="20.1" customHeight="1" spans="1:5">
      <c r="A642" s="297">
        <v>2080705</v>
      </c>
      <c r="B642" s="301" t="s">
        <v>451</v>
      </c>
      <c r="C642" s="275"/>
      <c r="D642" s="275"/>
      <c r="E642" s="299"/>
    </row>
    <row r="643" ht="20.1" customHeight="1" spans="1:5">
      <c r="A643" s="297">
        <v>2080706</v>
      </c>
      <c r="B643" s="301" t="s">
        <v>452</v>
      </c>
      <c r="C643" s="275">
        <v>1227</v>
      </c>
      <c r="D643" s="275">
        <v>954</v>
      </c>
      <c r="E643" s="299">
        <f t="shared" si="14"/>
        <v>-0.222493887530562</v>
      </c>
    </row>
    <row r="644" ht="20.1" customHeight="1" spans="1:5">
      <c r="A644" s="297">
        <v>2080707</v>
      </c>
      <c r="B644" s="301" t="s">
        <v>453</v>
      </c>
      <c r="C644" s="275"/>
      <c r="D644" s="275"/>
      <c r="E644" s="299"/>
    </row>
    <row r="645" ht="20.1" customHeight="1" spans="1:5">
      <c r="A645" s="297">
        <v>2080709</v>
      </c>
      <c r="B645" s="301" t="s">
        <v>454</v>
      </c>
      <c r="C645" s="275"/>
      <c r="D645" s="275"/>
      <c r="E645" s="299"/>
    </row>
    <row r="646" ht="20.1" customHeight="1" spans="1:5">
      <c r="A646" s="297">
        <v>2080710</v>
      </c>
      <c r="B646" s="301" t="s">
        <v>455</v>
      </c>
      <c r="C646" s="275">
        <v>291</v>
      </c>
      <c r="D646" s="275">
        <v>160</v>
      </c>
      <c r="E646" s="299">
        <f t="shared" si="14"/>
        <v>-0.450171821305842</v>
      </c>
    </row>
    <row r="647" ht="20.1" customHeight="1" spans="1:5">
      <c r="A647" s="297">
        <v>2080711</v>
      </c>
      <c r="B647" s="301" t="s">
        <v>456</v>
      </c>
      <c r="C647" s="275"/>
      <c r="D647" s="275"/>
      <c r="E647" s="299"/>
    </row>
    <row r="648" ht="20.1" customHeight="1" spans="1:5">
      <c r="A648" s="297">
        <v>2080712</v>
      </c>
      <c r="B648" s="301" t="s">
        <v>457</v>
      </c>
      <c r="C648" s="275"/>
      <c r="D648" s="275"/>
      <c r="E648" s="299"/>
    </row>
    <row r="649" ht="20.1" customHeight="1" spans="1:5">
      <c r="A649" s="297">
        <v>2080713</v>
      </c>
      <c r="B649" s="301" t="s">
        <v>458</v>
      </c>
      <c r="C649" s="275"/>
      <c r="D649" s="275"/>
      <c r="E649" s="299"/>
    </row>
    <row r="650" ht="20.1" customHeight="1" spans="1:5">
      <c r="A650" s="297">
        <v>2080799</v>
      </c>
      <c r="B650" s="301" t="s">
        <v>459</v>
      </c>
      <c r="C650" s="275">
        <v>2100</v>
      </c>
      <c r="D650" s="275">
        <v>500</v>
      </c>
      <c r="E650" s="299">
        <f t="shared" ref="E650:E711" si="15">SUM(D650-C650)/C650</f>
        <v>-0.761904761904762</v>
      </c>
    </row>
    <row r="651" ht="20.1" customHeight="1" spans="1:5">
      <c r="A651" s="293">
        <v>20808</v>
      </c>
      <c r="B651" s="305" t="s">
        <v>460</v>
      </c>
      <c r="C651" s="295">
        <f>SUBTOTAL(9,C652:C658)</f>
        <v>2092</v>
      </c>
      <c r="D651" s="295">
        <f>SUBTOTAL(9,D652:D658)</f>
        <v>1883</v>
      </c>
      <c r="E651" s="296">
        <f t="shared" si="15"/>
        <v>-0.0999043977055449</v>
      </c>
    </row>
    <row r="652" ht="20.1" customHeight="1" spans="1:5">
      <c r="A652" s="297">
        <v>2080801</v>
      </c>
      <c r="B652" s="301" t="s">
        <v>461</v>
      </c>
      <c r="C652" s="275">
        <v>563</v>
      </c>
      <c r="D652" s="275">
        <v>459</v>
      </c>
      <c r="E652" s="299">
        <f t="shared" si="15"/>
        <v>-0.184724689165187</v>
      </c>
    </row>
    <row r="653" ht="20.1" customHeight="1" spans="1:5">
      <c r="A653" s="297">
        <v>2080802</v>
      </c>
      <c r="B653" s="301" t="s">
        <v>462</v>
      </c>
      <c r="C653" s="275">
        <v>244</v>
      </c>
      <c r="D653" s="275">
        <v>265</v>
      </c>
      <c r="E653" s="299">
        <f t="shared" si="15"/>
        <v>0.0860655737704918</v>
      </c>
    </row>
    <row r="654" ht="20.1" customHeight="1" spans="1:5">
      <c r="A654" s="297">
        <v>2080803</v>
      </c>
      <c r="B654" s="301" t="s">
        <v>463</v>
      </c>
      <c r="C654" s="275">
        <v>41</v>
      </c>
      <c r="D654" s="275">
        <v>53</v>
      </c>
      <c r="E654" s="299">
        <f t="shared" si="15"/>
        <v>0.292682926829268</v>
      </c>
    </row>
    <row r="655" s="312" customFormat="1" ht="20.1" customHeight="1" spans="1:5">
      <c r="A655" s="297">
        <v>2080804</v>
      </c>
      <c r="B655" s="301" t="s">
        <v>464</v>
      </c>
      <c r="C655" s="315">
        <v>99</v>
      </c>
      <c r="D655" s="315">
        <v>400</v>
      </c>
      <c r="E655" s="316">
        <f t="shared" si="15"/>
        <v>3.04040404040404</v>
      </c>
    </row>
    <row r="656" ht="20.1" customHeight="1" spans="1:5">
      <c r="A656" s="297">
        <v>2080805</v>
      </c>
      <c r="B656" s="301" t="s">
        <v>465</v>
      </c>
      <c r="C656" s="275">
        <v>746</v>
      </c>
      <c r="D656" s="275">
        <v>686</v>
      </c>
      <c r="E656" s="299">
        <f t="shared" si="15"/>
        <v>-0.0804289544235925</v>
      </c>
    </row>
    <row r="657" ht="20.1" customHeight="1" spans="1:5">
      <c r="A657" s="297">
        <v>2080806</v>
      </c>
      <c r="B657" s="301" t="s">
        <v>466</v>
      </c>
      <c r="C657" s="275"/>
      <c r="D657" s="275"/>
      <c r="E657" s="299"/>
    </row>
    <row r="658" ht="20.1" customHeight="1" spans="1:5">
      <c r="A658" s="297">
        <v>2080899</v>
      </c>
      <c r="B658" s="301" t="s">
        <v>467</v>
      </c>
      <c r="C658" s="275">
        <v>399</v>
      </c>
      <c r="D658" s="275">
        <v>20</v>
      </c>
      <c r="E658" s="299">
        <f t="shared" si="15"/>
        <v>-0.949874686716792</v>
      </c>
    </row>
    <row r="659" ht="20.1" customHeight="1" spans="1:5">
      <c r="A659" s="293">
        <v>20809</v>
      </c>
      <c r="B659" s="305" t="s">
        <v>468</v>
      </c>
      <c r="C659" s="295">
        <f>SUBTOTAL(9,C660:C664)</f>
        <v>1012</v>
      </c>
      <c r="D659" s="295">
        <f>SUBTOTAL(9,D660:D664)</f>
        <v>1580</v>
      </c>
      <c r="E659" s="296">
        <f t="shared" si="15"/>
        <v>0.561264822134387</v>
      </c>
    </row>
    <row r="660" ht="20.1" customHeight="1" spans="1:5">
      <c r="A660" s="297">
        <v>2080901</v>
      </c>
      <c r="B660" s="301" t="s">
        <v>469</v>
      </c>
      <c r="C660" s="275">
        <v>792</v>
      </c>
      <c r="D660" s="275">
        <v>1220</v>
      </c>
      <c r="E660" s="299">
        <f t="shared" si="15"/>
        <v>0.54040404040404</v>
      </c>
    </row>
    <row r="661" ht="20.1" customHeight="1" spans="1:5">
      <c r="A661" s="297">
        <v>2080902</v>
      </c>
      <c r="B661" s="301" t="s">
        <v>470</v>
      </c>
      <c r="C661" s="275">
        <v>172</v>
      </c>
      <c r="D661" s="275">
        <v>180</v>
      </c>
      <c r="E661" s="299">
        <f t="shared" si="15"/>
        <v>0.0465116279069767</v>
      </c>
    </row>
    <row r="662" ht="20.1" customHeight="1" spans="1:5">
      <c r="A662" s="297">
        <v>2080903</v>
      </c>
      <c r="B662" s="301" t="s">
        <v>471</v>
      </c>
      <c r="C662" s="275">
        <v>46</v>
      </c>
      <c r="D662" s="275">
        <v>68</v>
      </c>
      <c r="E662" s="299">
        <f t="shared" si="15"/>
        <v>0.478260869565217</v>
      </c>
    </row>
    <row r="663" ht="20.1" customHeight="1" spans="1:5">
      <c r="A663" s="297">
        <v>2080904</v>
      </c>
      <c r="B663" s="301" t="s">
        <v>472</v>
      </c>
      <c r="C663" s="275">
        <v>2</v>
      </c>
      <c r="D663" s="275">
        <v>112</v>
      </c>
      <c r="E663" s="299">
        <f t="shared" si="15"/>
        <v>55</v>
      </c>
    </row>
    <row r="664" ht="20.1" customHeight="1" spans="1:5">
      <c r="A664" s="297">
        <v>2080999</v>
      </c>
      <c r="B664" s="301" t="s">
        <v>473</v>
      </c>
      <c r="C664" s="275"/>
      <c r="D664" s="275"/>
      <c r="E664" s="299"/>
    </row>
    <row r="665" ht="20.1" customHeight="1" spans="1:5">
      <c r="A665" s="293">
        <v>20810</v>
      </c>
      <c r="B665" s="305" t="s">
        <v>474</v>
      </c>
      <c r="C665" s="295">
        <f>SUBTOTAL(9,C666:C671)</f>
        <v>1050</v>
      </c>
      <c r="D665" s="295">
        <f>SUBTOTAL(9,D666:D671)</f>
        <v>2557</v>
      </c>
      <c r="E665" s="296">
        <f t="shared" si="15"/>
        <v>1.4352380952381</v>
      </c>
    </row>
    <row r="666" ht="20.1" customHeight="1" spans="1:5">
      <c r="A666" s="297">
        <v>2081001</v>
      </c>
      <c r="B666" s="301" t="s">
        <v>475</v>
      </c>
      <c r="C666" s="275">
        <v>10</v>
      </c>
      <c r="D666" s="275">
        <v>566</v>
      </c>
      <c r="E666" s="299">
        <f t="shared" si="15"/>
        <v>55.6</v>
      </c>
    </row>
    <row r="667" ht="20.1" customHeight="1" spans="1:5">
      <c r="A667" s="297">
        <v>2081002</v>
      </c>
      <c r="B667" s="301" t="s">
        <v>476</v>
      </c>
      <c r="C667" s="275">
        <v>630</v>
      </c>
      <c r="D667" s="275">
        <v>1570</v>
      </c>
      <c r="E667" s="299">
        <f t="shared" si="15"/>
        <v>1.49206349206349</v>
      </c>
    </row>
    <row r="668" ht="20.1" customHeight="1" spans="1:5">
      <c r="A668" s="297">
        <v>2081003</v>
      </c>
      <c r="B668" s="301" t="s">
        <v>477</v>
      </c>
      <c r="C668" s="275"/>
      <c r="D668" s="275"/>
      <c r="E668" s="299"/>
    </row>
    <row r="669" ht="20.1" customHeight="1" spans="1:5">
      <c r="A669" s="297">
        <v>2081004</v>
      </c>
      <c r="B669" s="301" t="s">
        <v>478</v>
      </c>
      <c r="C669" s="275">
        <v>261</v>
      </c>
      <c r="D669" s="275">
        <v>237</v>
      </c>
      <c r="E669" s="299">
        <f t="shared" si="15"/>
        <v>-0.0919540229885057</v>
      </c>
    </row>
    <row r="670" ht="20.1" customHeight="1" spans="1:5">
      <c r="A670" s="297">
        <v>2081005</v>
      </c>
      <c r="B670" s="301" t="s">
        <v>479</v>
      </c>
      <c r="C670" s="275">
        <v>149</v>
      </c>
      <c r="D670" s="275">
        <v>184</v>
      </c>
      <c r="E670" s="299">
        <f t="shared" si="15"/>
        <v>0.23489932885906</v>
      </c>
    </row>
    <row r="671" ht="20.1" customHeight="1" spans="1:5">
      <c r="A671" s="297">
        <v>2081099</v>
      </c>
      <c r="B671" s="301" t="s">
        <v>480</v>
      </c>
      <c r="C671" s="275"/>
      <c r="D671" s="275"/>
      <c r="E671" s="299"/>
    </row>
    <row r="672" ht="20.1" customHeight="1" spans="1:5">
      <c r="A672" s="293">
        <v>20811</v>
      </c>
      <c r="B672" s="305" t="s">
        <v>481</v>
      </c>
      <c r="C672" s="295">
        <f>SUBTOTAL(9,C673:C679)</f>
        <v>165</v>
      </c>
      <c r="D672" s="295">
        <f>SUBTOTAL(9,D673:D679)</f>
        <v>154</v>
      </c>
      <c r="E672" s="296">
        <f t="shared" si="15"/>
        <v>-0.0666666666666667</v>
      </c>
    </row>
    <row r="673" ht="20.1" customHeight="1" spans="1:5">
      <c r="A673" s="297">
        <v>2081101</v>
      </c>
      <c r="B673" s="301" t="s">
        <v>13</v>
      </c>
      <c r="C673" s="275">
        <v>91</v>
      </c>
      <c r="D673" s="275">
        <v>79</v>
      </c>
      <c r="E673" s="299">
        <f t="shared" si="15"/>
        <v>-0.131868131868132</v>
      </c>
    </row>
    <row r="674" ht="20.1" customHeight="1" spans="1:5">
      <c r="A674" s="297">
        <v>2081102</v>
      </c>
      <c r="B674" s="301" t="s">
        <v>14</v>
      </c>
      <c r="C674" s="275">
        <v>1</v>
      </c>
      <c r="D674" s="275">
        <v>1</v>
      </c>
      <c r="E674" s="299">
        <f t="shared" si="15"/>
        <v>0</v>
      </c>
    </row>
    <row r="675" ht="20.1" customHeight="1" spans="1:5">
      <c r="A675" s="297">
        <v>2081103</v>
      </c>
      <c r="B675" s="301" t="s">
        <v>15</v>
      </c>
      <c r="C675" s="275"/>
      <c r="D675" s="275"/>
      <c r="E675" s="299"/>
    </row>
    <row r="676" ht="20.1" customHeight="1" spans="1:5">
      <c r="A676" s="297">
        <v>2081104</v>
      </c>
      <c r="B676" s="301" t="s">
        <v>482</v>
      </c>
      <c r="C676" s="275">
        <v>36</v>
      </c>
      <c r="D676" s="275">
        <v>34</v>
      </c>
      <c r="E676" s="299">
        <f t="shared" si="15"/>
        <v>-0.0555555555555556</v>
      </c>
    </row>
    <row r="677" ht="20.1" customHeight="1" spans="1:5">
      <c r="A677" s="297">
        <v>2081105</v>
      </c>
      <c r="B677" s="301" t="s">
        <v>483</v>
      </c>
      <c r="C677" s="275"/>
      <c r="D677" s="275">
        <v>4</v>
      </c>
      <c r="E677" s="299"/>
    </row>
    <row r="678" ht="20.1" customHeight="1" spans="1:5">
      <c r="A678" s="297">
        <v>2081106</v>
      </c>
      <c r="B678" s="301" t="s">
        <v>484</v>
      </c>
      <c r="C678" s="275"/>
      <c r="D678" s="275"/>
      <c r="E678" s="299"/>
    </row>
    <row r="679" ht="20.1" customHeight="1" spans="1:5">
      <c r="A679" s="297">
        <v>2081199</v>
      </c>
      <c r="B679" s="301" t="s">
        <v>485</v>
      </c>
      <c r="C679" s="275">
        <v>37</v>
      </c>
      <c r="D679" s="275">
        <v>36</v>
      </c>
      <c r="E679" s="299">
        <f t="shared" si="15"/>
        <v>-0.027027027027027</v>
      </c>
    </row>
    <row r="680" s="283" customFormat="1" ht="20.1" customHeight="1" spans="1:5">
      <c r="A680" s="317">
        <v>20812</v>
      </c>
      <c r="B680" s="302" t="s">
        <v>486</v>
      </c>
      <c r="C680" s="295">
        <f>SUBTOTAL(9,C681:C682)</f>
        <v>84</v>
      </c>
      <c r="D680" s="295">
        <f>SUBTOTAL(9,D681:D682)</f>
        <v>100</v>
      </c>
      <c r="E680" s="296">
        <f t="shared" si="15"/>
        <v>0.19047619047619</v>
      </c>
    </row>
    <row r="681" s="283" customFormat="1" ht="20.1" customHeight="1" spans="1:5">
      <c r="A681" s="297">
        <v>2081201</v>
      </c>
      <c r="B681" s="300" t="s">
        <v>487</v>
      </c>
      <c r="C681" s="274"/>
      <c r="D681" s="274"/>
      <c r="E681" s="307"/>
    </row>
    <row r="682" s="283" customFormat="1" ht="20.1" customHeight="1" spans="1:5">
      <c r="A682" s="297">
        <v>2081202</v>
      </c>
      <c r="B682" s="300" t="s">
        <v>488</v>
      </c>
      <c r="C682" s="274">
        <v>84</v>
      </c>
      <c r="D682" s="274">
        <v>100</v>
      </c>
      <c r="E682" s="307">
        <f t="shared" si="15"/>
        <v>0.19047619047619</v>
      </c>
    </row>
    <row r="683" s="283" customFormat="1" ht="20.1" customHeight="1" spans="1:5">
      <c r="A683" s="317">
        <v>20813</v>
      </c>
      <c r="B683" s="302" t="s">
        <v>489</v>
      </c>
      <c r="C683" s="295">
        <f>SUBTOTAL(9,C684:C685)</f>
        <v>868</v>
      </c>
      <c r="D683" s="295">
        <f>SUBTOTAL(9,D684:D685)</f>
        <v>235</v>
      </c>
      <c r="E683" s="296">
        <f t="shared" si="15"/>
        <v>-0.72926267281106</v>
      </c>
    </row>
    <row r="684" s="283" customFormat="1" ht="20.1" customHeight="1" spans="1:5">
      <c r="A684" s="277">
        <v>2081301</v>
      </c>
      <c r="B684" s="300" t="s">
        <v>490</v>
      </c>
      <c r="C684" s="274">
        <v>155</v>
      </c>
      <c r="D684" s="274">
        <v>233</v>
      </c>
      <c r="E684" s="307">
        <f t="shared" si="15"/>
        <v>0.503225806451613</v>
      </c>
    </row>
    <row r="685" s="283" customFormat="1" ht="20.1" customHeight="1" spans="1:5">
      <c r="A685" s="277">
        <v>2081399</v>
      </c>
      <c r="B685" s="300" t="s">
        <v>491</v>
      </c>
      <c r="C685" s="274">
        <v>713</v>
      </c>
      <c r="D685" s="274">
        <v>2</v>
      </c>
      <c r="E685" s="307">
        <f t="shared" si="15"/>
        <v>-0.997194950911641</v>
      </c>
    </row>
    <row r="686" ht="20.1" customHeight="1" spans="1:5">
      <c r="A686" s="293">
        <v>20815</v>
      </c>
      <c r="B686" s="305" t="s">
        <v>492</v>
      </c>
      <c r="C686" s="295">
        <f>SUBTOTAL(9,C687:C690)</f>
        <v>1025</v>
      </c>
      <c r="D686" s="295">
        <f>SUBTOTAL(9,D687:D690)</f>
        <v>1145</v>
      </c>
      <c r="E686" s="296">
        <f t="shared" si="15"/>
        <v>0.117073170731707</v>
      </c>
    </row>
    <row r="687" ht="20.1" customHeight="1" spans="1:5">
      <c r="A687" s="297">
        <v>2081501</v>
      </c>
      <c r="B687" s="301" t="s">
        <v>493</v>
      </c>
      <c r="C687" s="275">
        <v>860</v>
      </c>
      <c r="D687" s="275">
        <v>955</v>
      </c>
      <c r="E687" s="299">
        <f t="shared" si="15"/>
        <v>0.11046511627907</v>
      </c>
    </row>
    <row r="688" ht="20.1" customHeight="1" spans="1:5">
      <c r="A688" s="297">
        <v>2081502</v>
      </c>
      <c r="B688" s="301" t="s">
        <v>494</v>
      </c>
      <c r="C688" s="275">
        <v>165</v>
      </c>
      <c r="D688" s="275">
        <v>190</v>
      </c>
      <c r="E688" s="299">
        <f t="shared" si="15"/>
        <v>0.151515151515152</v>
      </c>
    </row>
    <row r="689" ht="20.1" customHeight="1" spans="1:5">
      <c r="A689" s="297">
        <v>2081503</v>
      </c>
      <c r="B689" s="301" t="s">
        <v>495</v>
      </c>
      <c r="C689" s="275"/>
      <c r="D689" s="275"/>
      <c r="E689" s="299"/>
    </row>
    <row r="690" ht="20.1" customHeight="1" spans="1:5">
      <c r="A690" s="297">
        <v>2081599</v>
      </c>
      <c r="B690" s="301" t="s">
        <v>496</v>
      </c>
      <c r="C690" s="275"/>
      <c r="D690" s="275"/>
      <c r="E690" s="299"/>
    </row>
    <row r="691" ht="20.1" customHeight="1" spans="1:5">
      <c r="A691" s="293">
        <v>20816</v>
      </c>
      <c r="B691" s="305" t="s">
        <v>497</v>
      </c>
      <c r="C691" s="295">
        <f>SUBTOTAL(9,C692:C695)</f>
        <v>10</v>
      </c>
      <c r="D691" s="295">
        <f>SUBTOTAL(9,D692:D695)</f>
        <v>10</v>
      </c>
      <c r="E691" s="296">
        <f t="shared" si="15"/>
        <v>0</v>
      </c>
    </row>
    <row r="692" ht="20.1" customHeight="1" spans="1:5">
      <c r="A692" s="297">
        <v>2081601</v>
      </c>
      <c r="B692" s="301" t="s">
        <v>13</v>
      </c>
      <c r="C692" s="275"/>
      <c r="D692" s="275"/>
      <c r="E692" s="299"/>
    </row>
    <row r="693" ht="20.1" customHeight="1" spans="1:5">
      <c r="A693" s="297">
        <v>2081602</v>
      </c>
      <c r="B693" s="301" t="s">
        <v>14</v>
      </c>
      <c r="C693" s="275">
        <v>10</v>
      </c>
      <c r="D693" s="275">
        <v>10</v>
      </c>
      <c r="E693" s="299">
        <f t="shared" si="15"/>
        <v>0</v>
      </c>
    </row>
    <row r="694" ht="20.1" customHeight="1" spans="1:5">
      <c r="A694" s="297">
        <v>2081603</v>
      </c>
      <c r="B694" s="301" t="s">
        <v>15</v>
      </c>
      <c r="C694" s="275"/>
      <c r="D694" s="275"/>
      <c r="E694" s="299"/>
    </row>
    <row r="695" ht="20.1" customHeight="1" spans="1:5">
      <c r="A695" s="297">
        <v>2081699</v>
      </c>
      <c r="B695" s="301" t="s">
        <v>498</v>
      </c>
      <c r="C695" s="275"/>
      <c r="D695" s="275"/>
      <c r="E695" s="299"/>
    </row>
    <row r="696" s="283" customFormat="1" ht="20.1" customHeight="1" spans="1:5">
      <c r="A696" s="317">
        <v>20817</v>
      </c>
      <c r="B696" s="302" t="s">
        <v>499</v>
      </c>
      <c r="C696" s="295">
        <f>SUBTOTAL(9,C697:C698)</f>
        <v>282</v>
      </c>
      <c r="D696" s="295">
        <f>SUBTOTAL(9,D697:D698)</f>
        <v>30</v>
      </c>
      <c r="E696" s="296">
        <f t="shared" si="15"/>
        <v>-0.893617021276596</v>
      </c>
    </row>
    <row r="697" s="283" customFormat="1" ht="20.1" customHeight="1" spans="1:5">
      <c r="A697" s="277">
        <v>2081701</v>
      </c>
      <c r="B697" s="300" t="s">
        <v>500</v>
      </c>
      <c r="C697" s="274"/>
      <c r="D697" s="274"/>
      <c r="E697" s="307"/>
    </row>
    <row r="698" s="283" customFormat="1" ht="20.1" customHeight="1" spans="1:5">
      <c r="A698" s="277">
        <v>2081702</v>
      </c>
      <c r="B698" s="300" t="s">
        <v>501</v>
      </c>
      <c r="C698" s="274">
        <v>282</v>
      </c>
      <c r="D698" s="274">
        <v>30</v>
      </c>
      <c r="E698" s="307">
        <f t="shared" si="15"/>
        <v>-0.893617021276596</v>
      </c>
    </row>
    <row r="699" s="283" customFormat="1" ht="20.1" customHeight="1" spans="1:5">
      <c r="A699" s="317">
        <v>20818</v>
      </c>
      <c r="B699" s="302" t="s">
        <v>502</v>
      </c>
      <c r="C699" s="295">
        <f>SUBTOTAL(9,C700:C701)</f>
        <v>1472</v>
      </c>
      <c r="D699" s="295">
        <f>SUBTOTAL(9,D700:D701)</f>
        <v>1328</v>
      </c>
      <c r="E699" s="296">
        <f t="shared" si="15"/>
        <v>-0.0978260869565217</v>
      </c>
    </row>
    <row r="700" s="283" customFormat="1" ht="20.1" customHeight="1" spans="1:5">
      <c r="A700" s="277">
        <v>2081801</v>
      </c>
      <c r="B700" s="300" t="s">
        <v>503</v>
      </c>
      <c r="C700" s="274">
        <v>147</v>
      </c>
      <c r="D700" s="274"/>
      <c r="E700" s="307">
        <f t="shared" si="15"/>
        <v>-1</v>
      </c>
    </row>
    <row r="701" s="283" customFormat="1" ht="20.1" customHeight="1" spans="1:5">
      <c r="A701" s="277">
        <v>2081899</v>
      </c>
      <c r="B701" s="300" t="s">
        <v>504</v>
      </c>
      <c r="C701" s="274">
        <v>1325</v>
      </c>
      <c r="D701" s="274">
        <v>1328</v>
      </c>
      <c r="E701" s="307">
        <f t="shared" si="15"/>
        <v>0.00226415094339623</v>
      </c>
    </row>
    <row r="702" ht="20.1" customHeight="1" spans="1:5">
      <c r="A702" s="293">
        <v>20824</v>
      </c>
      <c r="B702" s="305" t="s">
        <v>505</v>
      </c>
      <c r="C702" s="295">
        <f>SUBTOTAL(9,C703:C704)</f>
        <v>0</v>
      </c>
      <c r="D702" s="295">
        <f>SUBTOTAL(9,D703:D704)</f>
        <v>0</v>
      </c>
      <c r="E702" s="296"/>
    </row>
    <row r="703" ht="20.1" customHeight="1" spans="1:5">
      <c r="A703" s="297">
        <v>2082401</v>
      </c>
      <c r="B703" s="301" t="s">
        <v>506</v>
      </c>
      <c r="C703" s="275"/>
      <c r="D703" s="275"/>
      <c r="E703" s="299"/>
    </row>
    <row r="704" ht="20.1" customHeight="1" spans="1:5">
      <c r="A704" s="297">
        <v>2082402</v>
      </c>
      <c r="B704" s="301" t="s">
        <v>507</v>
      </c>
      <c r="C704" s="275"/>
      <c r="D704" s="275"/>
      <c r="E704" s="299"/>
    </row>
    <row r="705" ht="20.1" customHeight="1" spans="1:5">
      <c r="A705" s="293">
        <v>20899</v>
      </c>
      <c r="B705" s="305" t="s">
        <v>508</v>
      </c>
      <c r="C705" s="295">
        <f>SUBTOTAL(9,C706:C706)</f>
        <v>1355</v>
      </c>
      <c r="D705" s="295">
        <f>SUBTOTAL(9,D706:D706)</f>
        <v>2069</v>
      </c>
      <c r="E705" s="296">
        <f t="shared" si="15"/>
        <v>0.526937269372694</v>
      </c>
    </row>
    <row r="706" ht="20.1" customHeight="1" spans="1:5">
      <c r="A706" s="297">
        <v>2089901</v>
      </c>
      <c r="B706" s="301" t="s">
        <v>508</v>
      </c>
      <c r="C706" s="275">
        <v>1355</v>
      </c>
      <c r="D706" s="275">
        <v>2069</v>
      </c>
      <c r="E706" s="299">
        <f t="shared" si="15"/>
        <v>0.526937269372694</v>
      </c>
    </row>
    <row r="707" ht="20.1" customHeight="1" spans="1:5">
      <c r="A707" s="303">
        <v>210</v>
      </c>
      <c r="B707" s="306" t="s">
        <v>509</v>
      </c>
      <c r="C707" s="291">
        <f>SUBTOTAL(9,C708:C783)</f>
        <v>47282</v>
      </c>
      <c r="D707" s="291">
        <f>SUBTOTAL(9,D708:D783)</f>
        <v>59876</v>
      </c>
      <c r="E707" s="292">
        <f t="shared" si="15"/>
        <v>0.266359291062138</v>
      </c>
    </row>
    <row r="708" s="283" customFormat="1" ht="20.1" customHeight="1" spans="1:5">
      <c r="A708" s="293">
        <v>21001</v>
      </c>
      <c r="B708" s="302" t="s">
        <v>510</v>
      </c>
      <c r="C708" s="295">
        <f>SUBTOTAL(9,C709:C712)</f>
        <v>358</v>
      </c>
      <c r="D708" s="295">
        <f>SUBTOTAL(9,D709:D712)</f>
        <v>345</v>
      </c>
      <c r="E708" s="296">
        <f t="shared" si="15"/>
        <v>-0.0363128491620112</v>
      </c>
    </row>
    <row r="709" ht="20.1" customHeight="1" spans="1:5">
      <c r="A709" s="297">
        <v>2100101</v>
      </c>
      <c r="B709" s="301" t="s">
        <v>13</v>
      </c>
      <c r="C709" s="275">
        <v>133</v>
      </c>
      <c r="D709" s="275">
        <v>127</v>
      </c>
      <c r="E709" s="299">
        <f t="shared" si="15"/>
        <v>-0.0451127819548872</v>
      </c>
    </row>
    <row r="710" ht="20.1" customHeight="1" spans="1:5">
      <c r="A710" s="297">
        <v>2100102</v>
      </c>
      <c r="B710" s="301" t="s">
        <v>14</v>
      </c>
      <c r="C710" s="275">
        <v>217</v>
      </c>
      <c r="D710" s="275">
        <v>166</v>
      </c>
      <c r="E710" s="299">
        <f t="shared" si="15"/>
        <v>-0.235023041474654</v>
      </c>
    </row>
    <row r="711" ht="20.1" customHeight="1" spans="1:5">
      <c r="A711" s="297">
        <v>2100103</v>
      </c>
      <c r="B711" s="301" t="s">
        <v>15</v>
      </c>
      <c r="C711" s="275">
        <v>8</v>
      </c>
      <c r="D711" s="275"/>
      <c r="E711" s="299">
        <f t="shared" si="15"/>
        <v>-1</v>
      </c>
    </row>
    <row r="712" s="283" customFormat="1" ht="20.1" customHeight="1" spans="1:5">
      <c r="A712" s="297">
        <v>2100199</v>
      </c>
      <c r="B712" s="300" t="s">
        <v>511</v>
      </c>
      <c r="C712" s="274"/>
      <c r="D712" s="274">
        <v>52</v>
      </c>
      <c r="E712" s="307"/>
    </row>
    <row r="713" ht="20.1" customHeight="1" spans="1:5">
      <c r="A713" s="293">
        <v>21002</v>
      </c>
      <c r="B713" s="305" t="s">
        <v>512</v>
      </c>
      <c r="C713" s="295">
        <f>SUBTOTAL(9,C714:C725)</f>
        <v>1713</v>
      </c>
      <c r="D713" s="295">
        <f>SUBTOTAL(9,D714:D725)</f>
        <v>3663</v>
      </c>
      <c r="E713" s="296">
        <f t="shared" ref="E713:E787" si="16">SUM(D713-C713)/C713</f>
        <v>1.13835376532399</v>
      </c>
    </row>
    <row r="714" ht="20.1" customHeight="1" spans="1:5">
      <c r="A714" s="297">
        <v>2100201</v>
      </c>
      <c r="B714" s="301" t="s">
        <v>513</v>
      </c>
      <c r="C714" s="275">
        <v>1238</v>
      </c>
      <c r="D714" s="275">
        <v>3081</v>
      </c>
      <c r="E714" s="299">
        <f t="shared" si="16"/>
        <v>1.48869143780291</v>
      </c>
    </row>
    <row r="715" ht="20.1" customHeight="1" spans="1:5">
      <c r="A715" s="297">
        <v>2100202</v>
      </c>
      <c r="B715" s="301" t="s">
        <v>514</v>
      </c>
      <c r="C715" s="275">
        <v>102</v>
      </c>
      <c r="D715" s="275">
        <v>113</v>
      </c>
      <c r="E715" s="299">
        <f t="shared" si="16"/>
        <v>0.107843137254902</v>
      </c>
    </row>
    <row r="716" ht="20.1" customHeight="1" spans="1:5">
      <c r="A716" s="297">
        <v>2100203</v>
      </c>
      <c r="B716" s="301" t="s">
        <v>515</v>
      </c>
      <c r="C716" s="275"/>
      <c r="D716" s="275"/>
      <c r="E716" s="299"/>
    </row>
    <row r="717" ht="20.1" customHeight="1" spans="1:5">
      <c r="A717" s="297">
        <v>2100204</v>
      </c>
      <c r="B717" s="301" t="s">
        <v>516</v>
      </c>
      <c r="C717" s="275"/>
      <c r="D717" s="275"/>
      <c r="E717" s="299"/>
    </row>
    <row r="718" ht="20.1" customHeight="1" spans="1:5">
      <c r="A718" s="297">
        <v>2100205</v>
      </c>
      <c r="B718" s="301" t="s">
        <v>517</v>
      </c>
      <c r="C718" s="275"/>
      <c r="D718" s="275"/>
      <c r="E718" s="299"/>
    </row>
    <row r="719" ht="20.1" customHeight="1" spans="1:5">
      <c r="A719" s="297">
        <v>2100206</v>
      </c>
      <c r="B719" s="301" t="s">
        <v>518</v>
      </c>
      <c r="C719" s="275"/>
      <c r="D719" s="275"/>
      <c r="E719" s="299"/>
    </row>
    <row r="720" ht="20.1" customHeight="1" spans="1:5">
      <c r="A720" s="297">
        <v>2100207</v>
      </c>
      <c r="B720" s="301" t="s">
        <v>519</v>
      </c>
      <c r="C720" s="275"/>
      <c r="D720" s="275"/>
      <c r="E720" s="299"/>
    </row>
    <row r="721" ht="20.1" customHeight="1" spans="1:5">
      <c r="A721" s="297">
        <v>2100208</v>
      </c>
      <c r="B721" s="301" t="s">
        <v>520</v>
      </c>
      <c r="C721" s="275"/>
      <c r="D721" s="275"/>
      <c r="E721" s="299"/>
    </row>
    <row r="722" ht="20.1" customHeight="1" spans="1:5">
      <c r="A722" s="297">
        <v>2100209</v>
      </c>
      <c r="B722" s="301" t="s">
        <v>521</v>
      </c>
      <c r="C722" s="275"/>
      <c r="D722" s="275"/>
      <c r="E722" s="299"/>
    </row>
    <row r="723" ht="20.1" customHeight="1" spans="1:5">
      <c r="A723" s="297">
        <v>2100210</v>
      </c>
      <c r="B723" s="301" t="s">
        <v>522</v>
      </c>
      <c r="C723" s="275"/>
      <c r="D723" s="275"/>
      <c r="E723" s="299"/>
    </row>
    <row r="724" ht="20.1" customHeight="1" spans="1:5">
      <c r="A724" s="297">
        <v>2100211</v>
      </c>
      <c r="B724" s="301" t="s">
        <v>523</v>
      </c>
      <c r="C724" s="275"/>
      <c r="D724" s="275"/>
      <c r="E724" s="299"/>
    </row>
    <row r="725" ht="20.1" customHeight="1" spans="1:5">
      <c r="A725" s="297">
        <v>2100299</v>
      </c>
      <c r="B725" s="301" t="s">
        <v>524</v>
      </c>
      <c r="C725" s="275">
        <v>373</v>
      </c>
      <c r="D725" s="275">
        <v>469</v>
      </c>
      <c r="E725" s="299">
        <f t="shared" si="16"/>
        <v>0.257372654155496</v>
      </c>
    </row>
    <row r="726" ht="20.1" customHeight="1" spans="1:5">
      <c r="A726" s="293">
        <v>21003</v>
      </c>
      <c r="B726" s="305" t="s">
        <v>525</v>
      </c>
      <c r="C726" s="295">
        <f>SUBTOTAL(9,C727:C729)</f>
        <v>4896</v>
      </c>
      <c r="D726" s="295">
        <f>SUBTOTAL(9,D727:D729)</f>
        <v>4917</v>
      </c>
      <c r="E726" s="296">
        <f t="shared" si="16"/>
        <v>0.00428921568627451</v>
      </c>
    </row>
    <row r="727" ht="20.1" customHeight="1" spans="1:5">
      <c r="A727" s="297">
        <v>2100301</v>
      </c>
      <c r="B727" s="301" t="s">
        <v>526</v>
      </c>
      <c r="C727" s="275"/>
      <c r="D727" s="275"/>
      <c r="E727" s="299"/>
    </row>
    <row r="728" ht="20.1" customHeight="1" spans="1:5">
      <c r="A728" s="297">
        <v>2100302</v>
      </c>
      <c r="B728" s="301" t="s">
        <v>527</v>
      </c>
      <c r="C728" s="275">
        <v>2299</v>
      </c>
      <c r="D728" s="275">
        <v>2919</v>
      </c>
      <c r="E728" s="299">
        <f t="shared" si="16"/>
        <v>0.269682470639408</v>
      </c>
    </row>
    <row r="729" ht="20.1" customHeight="1" spans="1:5">
      <c r="A729" s="297">
        <v>2100399</v>
      </c>
      <c r="B729" s="301" t="s">
        <v>528</v>
      </c>
      <c r="C729" s="275">
        <v>2597</v>
      </c>
      <c r="D729" s="275">
        <v>1998</v>
      </c>
      <c r="E729" s="299">
        <f t="shared" si="16"/>
        <v>-0.230650750866384</v>
      </c>
    </row>
    <row r="730" ht="20.1" customHeight="1" spans="1:5">
      <c r="A730" s="293">
        <v>21004</v>
      </c>
      <c r="B730" s="305" t="s">
        <v>529</v>
      </c>
      <c r="C730" s="295">
        <f>SUBTOTAL(9,C731:C741)</f>
        <v>5370</v>
      </c>
      <c r="D730" s="295">
        <f>SUBTOTAL(9,D731:D741)</f>
        <v>5739</v>
      </c>
      <c r="E730" s="296">
        <f t="shared" si="16"/>
        <v>0.0687150837988827</v>
      </c>
    </row>
    <row r="731" ht="20.1" customHeight="1" spans="1:5">
      <c r="A731" s="297">
        <v>2100401</v>
      </c>
      <c r="B731" s="301" t="s">
        <v>530</v>
      </c>
      <c r="C731" s="275">
        <v>921</v>
      </c>
      <c r="D731" s="275">
        <v>643</v>
      </c>
      <c r="E731" s="299">
        <f t="shared" si="16"/>
        <v>-0.301845819761129</v>
      </c>
    </row>
    <row r="732" ht="20.1" customHeight="1" spans="1:5">
      <c r="A732" s="297">
        <v>2100402</v>
      </c>
      <c r="B732" s="301" t="s">
        <v>531</v>
      </c>
      <c r="C732" s="275">
        <v>329</v>
      </c>
      <c r="D732" s="275">
        <v>402</v>
      </c>
      <c r="E732" s="299">
        <f t="shared" si="16"/>
        <v>0.221884498480243</v>
      </c>
    </row>
    <row r="733" ht="20.1" customHeight="1" spans="1:5">
      <c r="A733" s="297">
        <v>2100403</v>
      </c>
      <c r="B733" s="301" t="s">
        <v>532</v>
      </c>
      <c r="C733" s="275">
        <v>67</v>
      </c>
      <c r="D733" s="275">
        <v>90</v>
      </c>
      <c r="E733" s="299">
        <f t="shared" si="16"/>
        <v>0.343283582089552</v>
      </c>
    </row>
    <row r="734" ht="20.1" customHeight="1" spans="1:5">
      <c r="A734" s="297">
        <v>2100404</v>
      </c>
      <c r="B734" s="301" t="s">
        <v>533</v>
      </c>
      <c r="C734" s="275"/>
      <c r="D734" s="275"/>
      <c r="E734" s="299"/>
    </row>
    <row r="735" ht="20.1" customHeight="1" spans="1:5">
      <c r="A735" s="297">
        <v>2100405</v>
      </c>
      <c r="B735" s="301" t="s">
        <v>534</v>
      </c>
      <c r="C735" s="275"/>
      <c r="D735" s="275"/>
      <c r="E735" s="299"/>
    </row>
    <row r="736" ht="20.1" customHeight="1" spans="1:5">
      <c r="A736" s="297">
        <v>2100406</v>
      </c>
      <c r="B736" s="301" t="s">
        <v>535</v>
      </c>
      <c r="C736" s="275">
        <v>443</v>
      </c>
      <c r="D736" s="275">
        <v>426</v>
      </c>
      <c r="E736" s="299">
        <f t="shared" si="16"/>
        <v>-0.0383747178329571</v>
      </c>
    </row>
    <row r="737" ht="20.1" customHeight="1" spans="1:5">
      <c r="A737" s="297">
        <v>2100407</v>
      </c>
      <c r="B737" s="301" t="s">
        <v>536</v>
      </c>
      <c r="C737" s="275"/>
      <c r="D737" s="275"/>
      <c r="E737" s="299"/>
    </row>
    <row r="738" ht="20.1" customHeight="1" spans="1:5">
      <c r="A738" s="297">
        <v>2100408</v>
      </c>
      <c r="B738" s="301" t="s">
        <v>537</v>
      </c>
      <c r="C738" s="275">
        <v>2478</v>
      </c>
      <c r="D738" s="275">
        <v>2947</v>
      </c>
      <c r="E738" s="299">
        <f t="shared" si="16"/>
        <v>0.189265536723164</v>
      </c>
    </row>
    <row r="739" ht="20.1" customHeight="1" spans="1:5">
      <c r="A739" s="297">
        <v>2100409</v>
      </c>
      <c r="B739" s="301" t="s">
        <v>538</v>
      </c>
      <c r="C739" s="275">
        <v>926</v>
      </c>
      <c r="D739" s="275">
        <v>580</v>
      </c>
      <c r="E739" s="299">
        <f t="shared" si="16"/>
        <v>-0.373650107991361</v>
      </c>
    </row>
    <row r="740" ht="20.1" customHeight="1" spans="1:5">
      <c r="A740" s="297">
        <v>2100410</v>
      </c>
      <c r="B740" s="301" t="s">
        <v>539</v>
      </c>
      <c r="C740" s="275">
        <v>50</v>
      </c>
      <c r="D740" s="275">
        <v>65</v>
      </c>
      <c r="E740" s="299">
        <f t="shared" si="16"/>
        <v>0.3</v>
      </c>
    </row>
    <row r="741" ht="20.1" customHeight="1" spans="1:5">
      <c r="A741" s="297">
        <v>2100499</v>
      </c>
      <c r="B741" s="301" t="s">
        <v>540</v>
      </c>
      <c r="C741" s="275">
        <v>156</v>
      </c>
      <c r="D741" s="275">
        <v>586</v>
      </c>
      <c r="E741" s="299">
        <f t="shared" si="16"/>
        <v>2.75641025641026</v>
      </c>
    </row>
    <row r="742" ht="20.1" customHeight="1" spans="1:5">
      <c r="A742" s="293">
        <v>21005</v>
      </c>
      <c r="B742" s="305" t="s">
        <v>541</v>
      </c>
      <c r="C742" s="295">
        <f>SUBTOTAL(9,C743:C751)</f>
        <v>27526</v>
      </c>
      <c r="D742" s="295">
        <f>SUBTOTAL(9,D743:D751)</f>
        <v>37472</v>
      </c>
      <c r="E742" s="296">
        <f t="shared" si="16"/>
        <v>0.361331105136961</v>
      </c>
    </row>
    <row r="743" ht="20.1" customHeight="1" spans="1:5">
      <c r="A743" s="297">
        <v>2100501</v>
      </c>
      <c r="B743" s="301" t="s">
        <v>542</v>
      </c>
      <c r="C743" s="275">
        <v>425</v>
      </c>
      <c r="D743" s="275">
        <v>1133</v>
      </c>
      <c r="E743" s="299">
        <f t="shared" si="16"/>
        <v>1.66588235294118</v>
      </c>
    </row>
    <row r="744" ht="20.1" customHeight="1" spans="1:5">
      <c r="A744" s="297">
        <v>2100502</v>
      </c>
      <c r="B744" s="301" t="s">
        <v>543</v>
      </c>
      <c r="C744" s="275">
        <v>2095</v>
      </c>
      <c r="D744" s="275">
        <v>6408</v>
      </c>
      <c r="E744" s="299">
        <f t="shared" si="16"/>
        <v>2.05871121718377</v>
      </c>
    </row>
    <row r="745" ht="20.1" customHeight="1" spans="1:5">
      <c r="A745" s="297">
        <v>2100503</v>
      </c>
      <c r="B745" s="301" t="s">
        <v>544</v>
      </c>
      <c r="C745" s="275">
        <v>332</v>
      </c>
      <c r="D745" s="275">
        <v>1951</v>
      </c>
      <c r="E745" s="299">
        <f t="shared" si="16"/>
        <v>4.87650602409639</v>
      </c>
    </row>
    <row r="746" ht="20.1" customHeight="1" spans="1:5">
      <c r="A746" s="297">
        <v>2100504</v>
      </c>
      <c r="B746" s="301" t="s">
        <v>545</v>
      </c>
      <c r="C746" s="275">
        <v>322</v>
      </c>
      <c r="D746" s="275">
        <v>367</v>
      </c>
      <c r="E746" s="299">
        <f t="shared" si="16"/>
        <v>0.139751552795031</v>
      </c>
    </row>
    <row r="747" ht="20.1" customHeight="1" spans="1:5">
      <c r="A747" s="297">
        <v>2100506</v>
      </c>
      <c r="B747" s="301" t="s">
        <v>546</v>
      </c>
      <c r="C747" s="275">
        <v>19293</v>
      </c>
      <c r="D747" s="275">
        <v>22107</v>
      </c>
      <c r="E747" s="299">
        <f t="shared" si="16"/>
        <v>0.145856009951796</v>
      </c>
    </row>
    <row r="748" ht="20.1" customHeight="1" spans="1:5">
      <c r="A748" s="297">
        <v>2100508</v>
      </c>
      <c r="B748" s="301" t="s">
        <v>547</v>
      </c>
      <c r="C748" s="275">
        <v>3225</v>
      </c>
      <c r="D748" s="275">
        <v>3412</v>
      </c>
      <c r="E748" s="299">
        <f t="shared" si="16"/>
        <v>0.057984496124031</v>
      </c>
    </row>
    <row r="749" ht="20.1" customHeight="1" spans="1:5">
      <c r="A749" s="297">
        <v>2100509</v>
      </c>
      <c r="B749" s="301" t="s">
        <v>548</v>
      </c>
      <c r="C749" s="275">
        <v>992</v>
      </c>
      <c r="D749" s="275">
        <v>865</v>
      </c>
      <c r="E749" s="299">
        <f t="shared" si="16"/>
        <v>-0.128024193548387</v>
      </c>
    </row>
    <row r="750" ht="20.1" customHeight="1" spans="1:5">
      <c r="A750" s="297">
        <v>2100510</v>
      </c>
      <c r="B750" s="301" t="s">
        <v>549</v>
      </c>
      <c r="C750" s="275"/>
      <c r="D750" s="275"/>
      <c r="E750" s="299"/>
    </row>
    <row r="751" ht="20.1" customHeight="1" spans="1:5">
      <c r="A751" s="297">
        <v>2100599</v>
      </c>
      <c r="B751" s="301" t="s">
        <v>550</v>
      </c>
      <c r="C751" s="275">
        <v>842</v>
      </c>
      <c r="D751" s="275">
        <v>1229</v>
      </c>
      <c r="E751" s="299">
        <f t="shared" si="16"/>
        <v>0.459619952494062</v>
      </c>
    </row>
    <row r="752" ht="20.1" customHeight="1" spans="1:5">
      <c r="A752" s="293">
        <v>21006</v>
      </c>
      <c r="B752" s="305" t="s">
        <v>551</v>
      </c>
      <c r="C752" s="295">
        <f>SUBTOTAL(9,C753:C754)</f>
        <v>3</v>
      </c>
      <c r="D752" s="295">
        <f>SUBTOTAL(9,D753:D754)</f>
        <v>342</v>
      </c>
      <c r="E752" s="296">
        <f t="shared" si="16"/>
        <v>113</v>
      </c>
    </row>
    <row r="753" ht="20.1" customHeight="1" spans="1:5">
      <c r="A753" s="297">
        <v>2100601</v>
      </c>
      <c r="B753" s="301" t="s">
        <v>552</v>
      </c>
      <c r="C753" s="275">
        <v>3</v>
      </c>
      <c r="D753" s="275">
        <v>342</v>
      </c>
      <c r="E753" s="299">
        <f t="shared" si="16"/>
        <v>113</v>
      </c>
    </row>
    <row r="754" ht="20.1" customHeight="1" spans="1:5">
      <c r="A754" s="297">
        <v>2100699</v>
      </c>
      <c r="B754" s="301" t="s">
        <v>553</v>
      </c>
      <c r="C754" s="275"/>
      <c r="D754" s="275"/>
      <c r="E754" s="299"/>
    </row>
    <row r="755" s="283" customFormat="1" ht="20.1" customHeight="1" spans="1:5">
      <c r="A755" s="293">
        <v>21007</v>
      </c>
      <c r="B755" s="302" t="s">
        <v>554</v>
      </c>
      <c r="C755" s="295">
        <f>SUBTOTAL(9,C756:C771)</f>
        <v>7197</v>
      </c>
      <c r="D755" s="295">
        <f>SUBTOTAL(9,D756:D771)</f>
        <v>6521</v>
      </c>
      <c r="E755" s="296">
        <f t="shared" si="16"/>
        <v>-0.0939280255662081</v>
      </c>
    </row>
    <row r="756" ht="20.1" customHeight="1" spans="1:5">
      <c r="A756" s="277">
        <v>2100701</v>
      </c>
      <c r="B756" s="301" t="s">
        <v>13</v>
      </c>
      <c r="C756" s="275">
        <v>180</v>
      </c>
      <c r="D756" s="275">
        <v>186</v>
      </c>
      <c r="E756" s="299">
        <f t="shared" si="16"/>
        <v>0.0333333333333333</v>
      </c>
    </row>
    <row r="757" ht="20.1" customHeight="1" spans="1:5">
      <c r="A757" s="277">
        <v>2100702</v>
      </c>
      <c r="B757" s="301" t="s">
        <v>14</v>
      </c>
      <c r="C757" s="275">
        <v>302</v>
      </c>
      <c r="D757" s="275">
        <v>400</v>
      </c>
      <c r="E757" s="299">
        <f t="shared" si="16"/>
        <v>0.324503311258278</v>
      </c>
    </row>
    <row r="758" ht="20.1" customHeight="1" spans="1:5">
      <c r="A758" s="277">
        <v>2100703</v>
      </c>
      <c r="B758" s="301" t="s">
        <v>15</v>
      </c>
      <c r="C758" s="275"/>
      <c r="D758" s="275"/>
      <c r="E758" s="299"/>
    </row>
    <row r="759" ht="20.1" customHeight="1" spans="1:5">
      <c r="A759" s="277">
        <v>2100704</v>
      </c>
      <c r="B759" s="301" t="s">
        <v>555</v>
      </c>
      <c r="C759" s="275">
        <v>40</v>
      </c>
      <c r="D759" s="275">
        <v>40</v>
      </c>
      <c r="E759" s="299">
        <f t="shared" si="16"/>
        <v>0</v>
      </c>
    </row>
    <row r="760" ht="20.1" customHeight="1" spans="1:5">
      <c r="A760" s="277">
        <v>2100705</v>
      </c>
      <c r="B760" s="301" t="s">
        <v>556</v>
      </c>
      <c r="C760" s="275">
        <v>2020</v>
      </c>
      <c r="D760" s="275">
        <v>2473</v>
      </c>
      <c r="E760" s="299">
        <f t="shared" si="16"/>
        <v>0.224257425742574</v>
      </c>
    </row>
    <row r="761" ht="20.1" customHeight="1" spans="1:5">
      <c r="A761" s="277">
        <v>2100706</v>
      </c>
      <c r="B761" s="301" t="s">
        <v>557</v>
      </c>
      <c r="C761" s="275">
        <v>10</v>
      </c>
      <c r="D761" s="275">
        <v>10</v>
      </c>
      <c r="E761" s="299">
        <f t="shared" si="16"/>
        <v>0</v>
      </c>
    </row>
    <row r="762" ht="20.1" customHeight="1" spans="1:5">
      <c r="A762" s="277">
        <v>2100707</v>
      </c>
      <c r="B762" s="301" t="s">
        <v>558</v>
      </c>
      <c r="C762" s="275">
        <v>60</v>
      </c>
      <c r="D762" s="275">
        <v>20</v>
      </c>
      <c r="E762" s="299">
        <f t="shared" si="16"/>
        <v>-0.666666666666667</v>
      </c>
    </row>
    <row r="763" ht="20.1" customHeight="1" spans="1:5">
      <c r="A763" s="277">
        <v>2100708</v>
      </c>
      <c r="B763" s="301" t="s">
        <v>559</v>
      </c>
      <c r="C763" s="275">
        <v>404</v>
      </c>
      <c r="D763" s="275">
        <v>92</v>
      </c>
      <c r="E763" s="299">
        <f t="shared" si="16"/>
        <v>-0.772277227722772</v>
      </c>
    </row>
    <row r="764" ht="20.1" customHeight="1" spans="1:5">
      <c r="A764" s="277">
        <v>2100709</v>
      </c>
      <c r="B764" s="301" t="s">
        <v>560</v>
      </c>
      <c r="C764" s="275">
        <v>2</v>
      </c>
      <c r="D764" s="275">
        <v>20</v>
      </c>
      <c r="E764" s="299">
        <f t="shared" si="16"/>
        <v>9</v>
      </c>
    </row>
    <row r="765" ht="20.1" customHeight="1" spans="1:5">
      <c r="A765" s="277">
        <v>2100710</v>
      </c>
      <c r="B765" s="301" t="s">
        <v>561</v>
      </c>
      <c r="C765" s="275">
        <v>10</v>
      </c>
      <c r="D765" s="275">
        <v>10</v>
      </c>
      <c r="E765" s="299">
        <f t="shared" si="16"/>
        <v>0</v>
      </c>
    </row>
    <row r="766" ht="20.1" customHeight="1" spans="1:5">
      <c r="A766" s="277">
        <v>2100711</v>
      </c>
      <c r="B766" s="301" t="s">
        <v>562</v>
      </c>
      <c r="C766" s="275">
        <v>68</v>
      </c>
      <c r="D766" s="275"/>
      <c r="E766" s="299">
        <f t="shared" si="16"/>
        <v>-1</v>
      </c>
    </row>
    <row r="767" ht="20.1" customHeight="1" spans="1:5">
      <c r="A767" s="277">
        <v>2100712</v>
      </c>
      <c r="B767" s="301" t="s">
        <v>563</v>
      </c>
      <c r="C767" s="275">
        <v>30</v>
      </c>
      <c r="D767" s="275">
        <v>30</v>
      </c>
      <c r="E767" s="299">
        <f t="shared" si="16"/>
        <v>0</v>
      </c>
    </row>
    <row r="768" ht="20.1" customHeight="1" spans="1:5">
      <c r="A768" s="277">
        <v>2100713</v>
      </c>
      <c r="B768" s="301" t="s">
        <v>564</v>
      </c>
      <c r="C768" s="275">
        <v>66</v>
      </c>
      <c r="D768" s="275">
        <v>60</v>
      </c>
      <c r="E768" s="299">
        <f t="shared" si="16"/>
        <v>-0.0909090909090909</v>
      </c>
    </row>
    <row r="769" ht="20.1" customHeight="1" spans="1:5">
      <c r="A769" s="277">
        <v>2100714</v>
      </c>
      <c r="B769" s="301" t="s">
        <v>565</v>
      </c>
      <c r="C769" s="275">
        <v>78</v>
      </c>
      <c r="D769" s="275">
        <v>20</v>
      </c>
      <c r="E769" s="299">
        <f t="shared" si="16"/>
        <v>-0.743589743589744</v>
      </c>
    </row>
    <row r="770" ht="20.1" customHeight="1" spans="1:5">
      <c r="A770" s="277">
        <v>2100715</v>
      </c>
      <c r="B770" s="301" t="s">
        <v>566</v>
      </c>
      <c r="C770" s="275">
        <v>90</v>
      </c>
      <c r="D770" s="275">
        <v>90</v>
      </c>
      <c r="E770" s="299">
        <f t="shared" si="16"/>
        <v>0</v>
      </c>
    </row>
    <row r="771" ht="20.1" customHeight="1" spans="1:5">
      <c r="A771" s="297">
        <v>2100799</v>
      </c>
      <c r="B771" s="301" t="s">
        <v>567</v>
      </c>
      <c r="C771" s="275">
        <v>3837</v>
      </c>
      <c r="D771" s="275">
        <v>3070</v>
      </c>
      <c r="E771" s="299">
        <f t="shared" si="16"/>
        <v>-0.199895751889497</v>
      </c>
    </row>
    <row r="772" ht="20.1" customHeight="1" spans="1:5">
      <c r="A772" s="293">
        <v>21010</v>
      </c>
      <c r="B772" s="305" t="s">
        <v>568</v>
      </c>
      <c r="C772" s="295">
        <f>SUBTOTAL(9,C773:C781)</f>
        <v>45</v>
      </c>
      <c r="D772" s="295">
        <f>SUBTOTAL(9,D773:D781)</f>
        <v>189</v>
      </c>
      <c r="E772" s="296">
        <f t="shared" si="16"/>
        <v>3.2</v>
      </c>
    </row>
    <row r="773" ht="20.1" customHeight="1" spans="1:5">
      <c r="A773" s="297">
        <v>2101001</v>
      </c>
      <c r="B773" s="301" t="s">
        <v>13</v>
      </c>
      <c r="C773" s="275"/>
      <c r="D773" s="275"/>
      <c r="E773" s="299"/>
    </row>
    <row r="774" ht="20.1" customHeight="1" spans="1:5">
      <c r="A774" s="297">
        <v>2101002</v>
      </c>
      <c r="B774" s="301" t="s">
        <v>14</v>
      </c>
      <c r="C774" s="275">
        <v>25</v>
      </c>
      <c r="D774" s="275">
        <v>50</v>
      </c>
      <c r="E774" s="299">
        <f t="shared" si="16"/>
        <v>1</v>
      </c>
    </row>
    <row r="775" ht="20.1" customHeight="1" spans="1:5">
      <c r="A775" s="297">
        <v>2101003</v>
      </c>
      <c r="B775" s="301" t="s">
        <v>15</v>
      </c>
      <c r="C775" s="275"/>
      <c r="D775" s="275"/>
      <c r="E775" s="299"/>
    </row>
    <row r="776" ht="20.1" customHeight="1" spans="1:5">
      <c r="A776" s="297">
        <v>2101012</v>
      </c>
      <c r="B776" s="301" t="s">
        <v>569</v>
      </c>
      <c r="C776" s="275"/>
      <c r="D776" s="275"/>
      <c r="E776" s="299"/>
    </row>
    <row r="777" ht="20.1" customHeight="1" spans="1:5">
      <c r="A777" s="297">
        <v>2101014</v>
      </c>
      <c r="B777" s="301" t="s">
        <v>570</v>
      </c>
      <c r="C777" s="275"/>
      <c r="D777" s="275"/>
      <c r="E777" s="299"/>
    </row>
    <row r="778" ht="20.1" customHeight="1" spans="1:5">
      <c r="A778" s="297">
        <v>2101015</v>
      </c>
      <c r="B778" s="301" t="s">
        <v>571</v>
      </c>
      <c r="C778" s="275"/>
      <c r="D778" s="275"/>
      <c r="E778" s="299"/>
    </row>
    <row r="779" ht="20.1" customHeight="1" spans="1:5">
      <c r="A779" s="297">
        <v>2101016</v>
      </c>
      <c r="B779" s="301" t="s">
        <v>572</v>
      </c>
      <c r="C779" s="275">
        <v>10</v>
      </c>
      <c r="D779" s="275">
        <v>139</v>
      </c>
      <c r="E779" s="299">
        <f t="shared" si="16"/>
        <v>12.9</v>
      </c>
    </row>
    <row r="780" ht="20.1" customHeight="1" spans="1:5">
      <c r="A780" s="297">
        <v>2101050</v>
      </c>
      <c r="B780" s="301" t="s">
        <v>22</v>
      </c>
      <c r="C780" s="275"/>
      <c r="D780" s="275"/>
      <c r="E780" s="299"/>
    </row>
    <row r="781" ht="20.1" customHeight="1" spans="1:5">
      <c r="A781" s="297">
        <v>2101099</v>
      </c>
      <c r="B781" s="301" t="s">
        <v>573</v>
      </c>
      <c r="C781" s="275">
        <v>10</v>
      </c>
      <c r="D781" s="275"/>
      <c r="E781" s="299">
        <f t="shared" si="16"/>
        <v>-1</v>
      </c>
    </row>
    <row r="782" s="283" customFormat="1" ht="20.1" customHeight="1" spans="1:5">
      <c r="A782" s="293">
        <v>21099</v>
      </c>
      <c r="B782" s="302" t="s">
        <v>574</v>
      </c>
      <c r="C782" s="295">
        <f>SUBTOTAL(9,C783:C783)</f>
        <v>174</v>
      </c>
      <c r="D782" s="295">
        <f>SUBTOTAL(9,D783:D783)</f>
        <v>688</v>
      </c>
      <c r="E782" s="296">
        <f t="shared" si="16"/>
        <v>2.95402298850575</v>
      </c>
    </row>
    <row r="783" ht="20.1" customHeight="1" spans="1:5">
      <c r="A783" s="297">
        <v>2109901</v>
      </c>
      <c r="B783" s="301" t="s">
        <v>574</v>
      </c>
      <c r="C783" s="275">
        <v>174</v>
      </c>
      <c r="D783" s="275">
        <v>688</v>
      </c>
      <c r="E783" s="299">
        <f t="shared" si="16"/>
        <v>2.95402298850575</v>
      </c>
    </row>
    <row r="784" ht="20.1" customHeight="1" spans="1:5">
      <c r="A784" s="303">
        <v>211</v>
      </c>
      <c r="B784" s="306" t="s">
        <v>575</v>
      </c>
      <c r="C784" s="291">
        <f>SUBTOTAL(9,C785:C862)</f>
        <v>17659</v>
      </c>
      <c r="D784" s="291">
        <f>SUBTOTAL(9,D785:D862)</f>
        <v>19039</v>
      </c>
      <c r="E784" s="292">
        <f t="shared" si="16"/>
        <v>0.0781471204484965</v>
      </c>
    </row>
    <row r="785" ht="20.1" customHeight="1" spans="1:5">
      <c r="A785" s="293">
        <v>21101</v>
      </c>
      <c r="B785" s="305" t="s">
        <v>576</v>
      </c>
      <c r="C785" s="295">
        <f>SUBTOTAL(9,C786:C793)</f>
        <v>357</v>
      </c>
      <c r="D785" s="295">
        <f>SUBTOTAL(9,D786:D793)</f>
        <v>264</v>
      </c>
      <c r="E785" s="296">
        <f t="shared" si="16"/>
        <v>-0.260504201680672</v>
      </c>
    </row>
    <row r="786" ht="20.1" customHeight="1" spans="1:5">
      <c r="A786" s="297">
        <v>2110101</v>
      </c>
      <c r="B786" s="301" t="s">
        <v>13</v>
      </c>
      <c r="C786" s="275">
        <v>234</v>
      </c>
      <c r="D786" s="275">
        <v>262</v>
      </c>
      <c r="E786" s="299">
        <f t="shared" si="16"/>
        <v>0.11965811965812</v>
      </c>
    </row>
    <row r="787" ht="20.1" customHeight="1" spans="1:5">
      <c r="A787" s="297">
        <v>2110102</v>
      </c>
      <c r="B787" s="301" t="s">
        <v>14</v>
      </c>
      <c r="C787" s="275">
        <v>123</v>
      </c>
      <c r="D787" s="275">
        <v>2</v>
      </c>
      <c r="E787" s="299">
        <f t="shared" si="16"/>
        <v>-0.983739837398374</v>
      </c>
    </row>
    <row r="788" ht="20.1" customHeight="1" spans="1:5">
      <c r="A788" s="297">
        <v>2110103</v>
      </c>
      <c r="B788" s="301" t="s">
        <v>15</v>
      </c>
      <c r="C788" s="275"/>
      <c r="D788" s="275"/>
      <c r="E788" s="299"/>
    </row>
    <row r="789" ht="20.1" customHeight="1" spans="1:5">
      <c r="A789" s="297">
        <v>2110104</v>
      </c>
      <c r="B789" s="301" t="s">
        <v>577</v>
      </c>
      <c r="C789" s="275"/>
      <c r="D789" s="275"/>
      <c r="E789" s="299"/>
    </row>
    <row r="790" ht="20.1" customHeight="1" spans="1:5">
      <c r="A790" s="297">
        <v>2110105</v>
      </c>
      <c r="B790" s="301" t="s">
        <v>578</v>
      </c>
      <c r="C790" s="275"/>
      <c r="D790" s="275"/>
      <c r="E790" s="299"/>
    </row>
    <row r="791" ht="20.1" customHeight="1" spans="1:5">
      <c r="A791" s="297">
        <v>2110106</v>
      </c>
      <c r="B791" s="301" t="s">
        <v>579</v>
      </c>
      <c r="C791" s="275"/>
      <c r="D791" s="275"/>
      <c r="E791" s="299"/>
    </row>
    <row r="792" ht="20.1" customHeight="1" spans="1:5">
      <c r="A792" s="297">
        <v>2110107</v>
      </c>
      <c r="B792" s="301" t="s">
        <v>580</v>
      </c>
      <c r="C792" s="275"/>
      <c r="D792" s="275"/>
      <c r="E792" s="299"/>
    </row>
    <row r="793" ht="20.1" customHeight="1" spans="1:5">
      <c r="A793" s="297">
        <v>2110199</v>
      </c>
      <c r="B793" s="301" t="s">
        <v>581</v>
      </c>
      <c r="C793" s="275"/>
      <c r="D793" s="275"/>
      <c r="E793" s="299"/>
    </row>
    <row r="794" ht="20.1" customHeight="1" spans="1:5">
      <c r="A794" s="293">
        <v>21102</v>
      </c>
      <c r="B794" s="305" t="s">
        <v>582</v>
      </c>
      <c r="C794" s="295">
        <f>SUBTOTAL(9,C795:C797)</f>
        <v>331</v>
      </c>
      <c r="D794" s="295">
        <f>SUBTOTAL(9,D795:D797)</f>
        <v>186</v>
      </c>
      <c r="E794" s="296">
        <f>SUM(D794-C794)/C794</f>
        <v>-0.438066465256798</v>
      </c>
    </row>
    <row r="795" ht="20.1" customHeight="1" spans="1:5">
      <c r="A795" s="297">
        <v>2110203</v>
      </c>
      <c r="B795" s="301" t="s">
        <v>583</v>
      </c>
      <c r="C795" s="275"/>
      <c r="D795" s="275"/>
      <c r="E795" s="299"/>
    </row>
    <row r="796" ht="20.1" customHeight="1" spans="1:5">
      <c r="A796" s="297">
        <v>2110204</v>
      </c>
      <c r="B796" s="301" t="s">
        <v>584</v>
      </c>
      <c r="C796" s="275"/>
      <c r="D796" s="275"/>
      <c r="E796" s="299"/>
    </row>
    <row r="797" ht="20.1" customHeight="1" spans="1:5">
      <c r="A797" s="297">
        <v>2110299</v>
      </c>
      <c r="B797" s="301" t="s">
        <v>585</v>
      </c>
      <c r="C797" s="275">
        <v>331</v>
      </c>
      <c r="D797" s="275">
        <v>186</v>
      </c>
      <c r="E797" s="299">
        <f>SUM(D797-C797)/C797</f>
        <v>-0.438066465256798</v>
      </c>
    </row>
    <row r="798" ht="20.1" customHeight="1" spans="1:5">
      <c r="A798" s="293">
        <v>21103</v>
      </c>
      <c r="B798" s="305" t="s">
        <v>586</v>
      </c>
      <c r="C798" s="295">
        <f>SUBTOTAL(9,C799:C806)</f>
        <v>3166</v>
      </c>
      <c r="D798" s="295">
        <f>SUBTOTAL(9,D799:D806)</f>
        <v>6553</v>
      </c>
      <c r="E798" s="296">
        <f>SUM(D798-C798)/C798</f>
        <v>1.0698041692988</v>
      </c>
    </row>
    <row r="799" ht="20.1" customHeight="1" spans="1:5">
      <c r="A799" s="297">
        <v>2110301</v>
      </c>
      <c r="B799" s="301" t="s">
        <v>587</v>
      </c>
      <c r="C799" s="275"/>
      <c r="D799" s="275">
        <v>222</v>
      </c>
      <c r="E799" s="299"/>
    </row>
    <row r="800" ht="20.1" customHeight="1" spans="1:5">
      <c r="A800" s="297">
        <v>2110302</v>
      </c>
      <c r="B800" s="301" t="s">
        <v>588</v>
      </c>
      <c r="C800" s="275">
        <v>138</v>
      </c>
      <c r="D800" s="275">
        <v>4107</v>
      </c>
      <c r="E800" s="299">
        <f t="shared" ref="E800:E805" si="17">SUM(D800-C800)/C800</f>
        <v>28.7608695652174</v>
      </c>
    </row>
    <row r="801" ht="20.1" customHeight="1" spans="1:5">
      <c r="A801" s="297">
        <v>2110303</v>
      </c>
      <c r="B801" s="301" t="s">
        <v>589</v>
      </c>
      <c r="C801" s="275"/>
      <c r="D801" s="275"/>
      <c r="E801" s="299"/>
    </row>
    <row r="802" ht="20.1" customHeight="1" spans="1:5">
      <c r="A802" s="297">
        <v>2110304</v>
      </c>
      <c r="B802" s="301" t="s">
        <v>590</v>
      </c>
      <c r="C802" s="275">
        <v>900</v>
      </c>
      <c r="D802" s="275">
        <v>150</v>
      </c>
      <c r="E802" s="299">
        <f t="shared" si="17"/>
        <v>-0.833333333333333</v>
      </c>
    </row>
    <row r="803" ht="20.1" customHeight="1" spans="1:5">
      <c r="A803" s="297">
        <v>2110305</v>
      </c>
      <c r="B803" s="301" t="s">
        <v>591</v>
      </c>
      <c r="C803" s="275"/>
      <c r="D803" s="275"/>
      <c r="E803" s="299"/>
    </row>
    <row r="804" ht="20.1" customHeight="1" spans="1:5">
      <c r="A804" s="297">
        <v>2110306</v>
      </c>
      <c r="B804" s="301" t="s">
        <v>592</v>
      </c>
      <c r="C804" s="275"/>
      <c r="D804" s="275"/>
      <c r="E804" s="299"/>
    </row>
    <row r="805" ht="20.1" customHeight="1" spans="1:5">
      <c r="A805" s="297">
        <v>2110307</v>
      </c>
      <c r="B805" s="301" t="s">
        <v>593</v>
      </c>
      <c r="C805" s="275">
        <v>2128</v>
      </c>
      <c r="D805" s="275">
        <v>1924</v>
      </c>
      <c r="E805" s="299">
        <f t="shared" si="17"/>
        <v>-0.0958646616541353</v>
      </c>
    </row>
    <row r="806" ht="20.1" customHeight="1" spans="1:5">
      <c r="A806" s="297">
        <v>2110399</v>
      </c>
      <c r="B806" s="301" t="s">
        <v>594</v>
      </c>
      <c r="C806" s="275"/>
      <c r="D806" s="275">
        <v>150</v>
      </c>
      <c r="E806" s="299"/>
    </row>
    <row r="807" ht="20.1" customHeight="1" spans="1:5">
      <c r="A807" s="293">
        <v>21104</v>
      </c>
      <c r="B807" s="305" t="s">
        <v>595</v>
      </c>
      <c r="C807" s="295">
        <f>SUBTOTAL(9,C808:C812)</f>
        <v>1375</v>
      </c>
      <c r="D807" s="295">
        <f>SUBTOTAL(9,D808:D812)</f>
        <v>2477</v>
      </c>
      <c r="E807" s="296">
        <f>SUM(D807-C807)/C807</f>
        <v>0.801454545454545</v>
      </c>
    </row>
    <row r="808" ht="20.1" customHeight="1" spans="1:5">
      <c r="A808" s="297">
        <v>2110401</v>
      </c>
      <c r="B808" s="301" t="s">
        <v>596</v>
      </c>
      <c r="C808" s="275"/>
      <c r="D808" s="275"/>
      <c r="E808" s="299"/>
    </row>
    <row r="809" ht="20.1" customHeight="1" spans="1:5">
      <c r="A809" s="297">
        <v>2110402</v>
      </c>
      <c r="B809" s="301" t="s">
        <v>597</v>
      </c>
      <c r="C809" s="275">
        <v>1375</v>
      </c>
      <c r="D809" s="275">
        <v>2477</v>
      </c>
      <c r="E809" s="299">
        <f t="shared" ref="E809:E816" si="18">SUM(D809-C809)/C809</f>
        <v>0.801454545454545</v>
      </c>
    </row>
    <row r="810" ht="20.1" customHeight="1" spans="1:5">
      <c r="A810" s="297">
        <v>2110403</v>
      </c>
      <c r="B810" s="301" t="s">
        <v>598</v>
      </c>
      <c r="C810" s="275"/>
      <c r="D810" s="275"/>
      <c r="E810" s="299"/>
    </row>
    <row r="811" ht="20.1" customHeight="1" spans="1:5">
      <c r="A811" s="297">
        <v>2110404</v>
      </c>
      <c r="B811" s="301" t="s">
        <v>599</v>
      </c>
      <c r="C811" s="275"/>
      <c r="D811" s="275"/>
      <c r="E811" s="299"/>
    </row>
    <row r="812" ht="20.1" customHeight="1" spans="1:5">
      <c r="A812" s="297">
        <v>2110499</v>
      </c>
      <c r="B812" s="301" t="s">
        <v>600</v>
      </c>
      <c r="C812" s="275"/>
      <c r="D812" s="275"/>
      <c r="E812" s="299"/>
    </row>
    <row r="813" ht="20.1" customHeight="1" spans="1:5">
      <c r="A813" s="293">
        <v>21105</v>
      </c>
      <c r="B813" s="305" t="s">
        <v>601</v>
      </c>
      <c r="C813" s="295">
        <f>SUBTOTAL(9,C814:C818)</f>
        <v>145</v>
      </c>
      <c r="D813" s="295">
        <f>SUBTOTAL(9,D814:D818)</f>
        <v>158</v>
      </c>
      <c r="E813" s="296">
        <f t="shared" si="18"/>
        <v>0.0896551724137931</v>
      </c>
    </row>
    <row r="814" ht="20.1" customHeight="1" spans="1:5">
      <c r="A814" s="297">
        <v>2110501</v>
      </c>
      <c r="B814" s="301" t="s">
        <v>602</v>
      </c>
      <c r="C814" s="275">
        <v>124</v>
      </c>
      <c r="D814" s="275">
        <v>124</v>
      </c>
      <c r="E814" s="299">
        <f t="shared" si="18"/>
        <v>0</v>
      </c>
    </row>
    <row r="815" ht="20.1" customHeight="1" spans="1:5">
      <c r="A815" s="297">
        <v>2110502</v>
      </c>
      <c r="B815" s="301" t="s">
        <v>603</v>
      </c>
      <c r="C815" s="275">
        <v>10</v>
      </c>
      <c r="D815" s="275">
        <v>23</v>
      </c>
      <c r="E815" s="299">
        <f t="shared" si="18"/>
        <v>1.3</v>
      </c>
    </row>
    <row r="816" ht="20.1" customHeight="1" spans="1:5">
      <c r="A816" s="297">
        <v>2110503</v>
      </c>
      <c r="B816" s="301" t="s">
        <v>604</v>
      </c>
      <c r="C816" s="275">
        <v>11</v>
      </c>
      <c r="D816" s="275">
        <v>11</v>
      </c>
      <c r="E816" s="299">
        <f t="shared" si="18"/>
        <v>0</v>
      </c>
    </row>
    <row r="817" ht="20.1" customHeight="1" spans="1:5">
      <c r="A817" s="297">
        <v>2110506</v>
      </c>
      <c r="B817" s="301" t="s">
        <v>605</v>
      </c>
      <c r="C817" s="275"/>
      <c r="D817" s="275"/>
      <c r="E817" s="299"/>
    </row>
    <row r="818" ht="20.1" customHeight="1" spans="1:5">
      <c r="A818" s="297">
        <v>2110599</v>
      </c>
      <c r="B818" s="301" t="s">
        <v>606</v>
      </c>
      <c r="C818" s="275"/>
      <c r="D818" s="275"/>
      <c r="E818" s="299"/>
    </row>
    <row r="819" ht="20.1" customHeight="1" spans="1:5">
      <c r="A819" s="293">
        <v>21106</v>
      </c>
      <c r="B819" s="305" t="s">
        <v>607</v>
      </c>
      <c r="C819" s="295">
        <f>SUBTOTAL(9,C820:C824)</f>
        <v>3116</v>
      </c>
      <c r="D819" s="295">
        <f>SUBTOTAL(9,D820:D824)</f>
        <v>3911</v>
      </c>
      <c r="E819" s="296">
        <f t="shared" ref="E819:E824" si="19">SUM(D819-C819)/C819</f>
        <v>0.255134788189987</v>
      </c>
    </row>
    <row r="820" ht="20.1" customHeight="1" spans="1:5">
      <c r="A820" s="297">
        <v>2110602</v>
      </c>
      <c r="B820" s="301" t="s">
        <v>608</v>
      </c>
      <c r="C820" s="275">
        <v>1308</v>
      </c>
      <c r="D820" s="275">
        <v>2157</v>
      </c>
      <c r="E820" s="299">
        <f t="shared" si="19"/>
        <v>0.649082568807339</v>
      </c>
    </row>
    <row r="821" ht="20.1" customHeight="1" spans="1:5">
      <c r="A821" s="297">
        <v>2110603</v>
      </c>
      <c r="B821" s="301" t="s">
        <v>609</v>
      </c>
      <c r="C821" s="275">
        <v>196</v>
      </c>
      <c r="D821" s="275"/>
      <c r="E821" s="299">
        <f t="shared" si="19"/>
        <v>-1</v>
      </c>
    </row>
    <row r="822" ht="20.1" customHeight="1" spans="1:5">
      <c r="A822" s="297">
        <v>2110604</v>
      </c>
      <c r="B822" s="301" t="s">
        <v>610</v>
      </c>
      <c r="C822" s="275">
        <v>7</v>
      </c>
      <c r="D822" s="275"/>
      <c r="E822" s="299">
        <f t="shared" si="19"/>
        <v>-1</v>
      </c>
    </row>
    <row r="823" ht="20.1" customHeight="1" spans="1:5">
      <c r="A823" s="297">
        <v>2110605</v>
      </c>
      <c r="B823" s="301" t="s">
        <v>611</v>
      </c>
      <c r="C823" s="275">
        <v>300</v>
      </c>
      <c r="D823" s="275">
        <v>450</v>
      </c>
      <c r="E823" s="299">
        <f t="shared" si="19"/>
        <v>0.5</v>
      </c>
    </row>
    <row r="824" ht="20.1" customHeight="1" spans="1:5">
      <c r="A824" s="297">
        <v>2110699</v>
      </c>
      <c r="B824" s="301" t="s">
        <v>612</v>
      </c>
      <c r="C824" s="275">
        <v>1305</v>
      </c>
      <c r="D824" s="275">
        <v>1304</v>
      </c>
      <c r="E824" s="299">
        <f t="shared" si="19"/>
        <v>-0.000766283524904215</v>
      </c>
    </row>
    <row r="825" ht="20.1" customHeight="1" spans="1:5">
      <c r="A825" s="293">
        <v>21107</v>
      </c>
      <c r="B825" s="305" t="s">
        <v>613</v>
      </c>
      <c r="C825" s="295">
        <f>SUBTOTAL(9,C826:C827)</f>
        <v>0</v>
      </c>
      <c r="D825" s="295">
        <f>SUBTOTAL(9,D826:D827)</f>
        <v>0</v>
      </c>
      <c r="E825" s="296"/>
    </row>
    <row r="826" ht="20.1" customHeight="1" spans="1:5">
      <c r="A826" s="297">
        <v>2110704</v>
      </c>
      <c r="B826" s="301" t="s">
        <v>614</v>
      </c>
      <c r="C826" s="275"/>
      <c r="D826" s="275"/>
      <c r="E826" s="299"/>
    </row>
    <row r="827" ht="20.1" customHeight="1" spans="1:5">
      <c r="A827" s="297">
        <v>2110799</v>
      </c>
      <c r="B827" s="301" t="s">
        <v>615</v>
      </c>
      <c r="C827" s="275"/>
      <c r="D827" s="275"/>
      <c r="E827" s="299"/>
    </row>
    <row r="828" ht="20.1" customHeight="1" spans="1:5">
      <c r="A828" s="293">
        <v>21108</v>
      </c>
      <c r="B828" s="305" t="s">
        <v>616</v>
      </c>
      <c r="C828" s="295">
        <f>SUBTOTAL(9,C829:C830)</f>
        <v>0</v>
      </c>
      <c r="D828" s="295">
        <f>SUBTOTAL(9,D829:D830)</f>
        <v>0</v>
      </c>
      <c r="E828" s="296"/>
    </row>
    <row r="829" ht="20.1" customHeight="1" spans="1:5">
      <c r="A829" s="297">
        <v>2110804</v>
      </c>
      <c r="B829" s="301" t="s">
        <v>617</v>
      </c>
      <c r="C829" s="275"/>
      <c r="D829" s="275"/>
      <c r="E829" s="299"/>
    </row>
    <row r="830" ht="20.1" customHeight="1" spans="1:5">
      <c r="A830" s="297">
        <v>2110899</v>
      </c>
      <c r="B830" s="301" t="s">
        <v>618</v>
      </c>
      <c r="C830" s="275"/>
      <c r="D830" s="275"/>
      <c r="E830" s="299"/>
    </row>
    <row r="831" ht="20.1" customHeight="1" spans="1:5">
      <c r="A831" s="293">
        <v>21109</v>
      </c>
      <c r="B831" s="305" t="s">
        <v>619</v>
      </c>
      <c r="C831" s="295">
        <f>SUBTOTAL(9,C832:C832)</f>
        <v>0</v>
      </c>
      <c r="D831" s="295">
        <f>SUBTOTAL(9,D832:D832)</f>
        <v>0</v>
      </c>
      <c r="E831" s="296"/>
    </row>
    <row r="832" ht="20.1" customHeight="1" spans="1:5">
      <c r="A832" s="297">
        <v>2110901</v>
      </c>
      <c r="B832" s="301" t="s">
        <v>619</v>
      </c>
      <c r="C832" s="275"/>
      <c r="D832" s="275"/>
      <c r="E832" s="299"/>
    </row>
    <row r="833" ht="20.1" customHeight="1" spans="1:5">
      <c r="A833" s="293">
        <v>21110</v>
      </c>
      <c r="B833" s="305" t="s">
        <v>620</v>
      </c>
      <c r="C833" s="295">
        <f>SUBTOTAL(9,C834:C834)</f>
        <v>1887</v>
      </c>
      <c r="D833" s="295">
        <f>SUBTOTAL(9,D834:D834)</f>
        <v>2400</v>
      </c>
      <c r="E833" s="296">
        <f>SUM(D833-C833)/C833</f>
        <v>0.271860095389507</v>
      </c>
    </row>
    <row r="834" ht="20.1" customHeight="1" spans="1:5">
      <c r="A834" s="297">
        <v>2111001</v>
      </c>
      <c r="B834" s="301" t="s">
        <v>620</v>
      </c>
      <c r="C834" s="275">
        <v>1887</v>
      </c>
      <c r="D834" s="275">
        <v>2400</v>
      </c>
      <c r="E834" s="299">
        <f>SUM(D834-C834)/C834</f>
        <v>0.271860095389507</v>
      </c>
    </row>
    <row r="835" ht="20.1" customHeight="1" spans="1:5">
      <c r="A835" s="293">
        <v>21111</v>
      </c>
      <c r="B835" s="305" t="s">
        <v>621</v>
      </c>
      <c r="C835" s="295">
        <f>SUBTOTAL(9,C836:C840)</f>
        <v>6053</v>
      </c>
      <c r="D835" s="295">
        <f>SUBTOTAL(9,D836:D840)</f>
        <v>2183</v>
      </c>
      <c r="E835" s="296">
        <f>SUM(D835-C835)/C835</f>
        <v>-0.639352387245994</v>
      </c>
    </row>
    <row r="836" ht="20.1" customHeight="1" spans="1:5">
      <c r="A836" s="297">
        <v>2111101</v>
      </c>
      <c r="B836" s="301" t="s">
        <v>622</v>
      </c>
      <c r="C836" s="275"/>
      <c r="D836" s="275"/>
      <c r="E836" s="299"/>
    </row>
    <row r="837" ht="20.1" customHeight="1" spans="1:5">
      <c r="A837" s="297">
        <v>2111102</v>
      </c>
      <c r="B837" s="301" t="s">
        <v>623</v>
      </c>
      <c r="C837" s="275"/>
      <c r="D837" s="275"/>
      <c r="E837" s="299"/>
    </row>
    <row r="838" ht="20.1" customHeight="1" spans="1:5">
      <c r="A838" s="297">
        <v>2111103</v>
      </c>
      <c r="B838" s="301" t="s">
        <v>624</v>
      </c>
      <c r="C838" s="275">
        <v>6053</v>
      </c>
      <c r="D838" s="275">
        <v>2183</v>
      </c>
      <c r="E838" s="299">
        <f t="shared" ref="E838:E844" si="20">SUM(D838-C838)/C838</f>
        <v>-0.639352387245994</v>
      </c>
    </row>
    <row r="839" ht="20.1" customHeight="1" spans="1:5">
      <c r="A839" s="297">
        <v>2111104</v>
      </c>
      <c r="B839" s="301" t="s">
        <v>625</v>
      </c>
      <c r="C839" s="275"/>
      <c r="D839" s="275"/>
      <c r="E839" s="299"/>
    </row>
    <row r="840" ht="20.1" customHeight="1" spans="1:5">
      <c r="A840" s="297">
        <v>2111199</v>
      </c>
      <c r="B840" s="301" t="s">
        <v>626</v>
      </c>
      <c r="C840" s="275"/>
      <c r="D840" s="275"/>
      <c r="E840" s="299"/>
    </row>
    <row r="841" ht="20.1" customHeight="1" spans="1:5">
      <c r="A841" s="293">
        <v>21112</v>
      </c>
      <c r="B841" s="305" t="s">
        <v>627</v>
      </c>
      <c r="C841" s="295">
        <f>SUBTOTAL(9,C842:C842)</f>
        <v>188</v>
      </c>
      <c r="D841" s="295">
        <f>SUBTOTAL(9,D842:D842)</f>
        <v>56</v>
      </c>
      <c r="E841" s="296">
        <f t="shared" si="20"/>
        <v>-0.702127659574468</v>
      </c>
    </row>
    <row r="842" ht="20.1" customHeight="1" spans="1:5">
      <c r="A842" s="297">
        <v>2111201</v>
      </c>
      <c r="B842" s="301" t="s">
        <v>627</v>
      </c>
      <c r="C842" s="275">
        <v>188</v>
      </c>
      <c r="D842" s="275">
        <v>56</v>
      </c>
      <c r="E842" s="299">
        <f t="shared" si="20"/>
        <v>-0.702127659574468</v>
      </c>
    </row>
    <row r="843" s="283" customFormat="1" ht="20.1" customHeight="1" spans="1:5">
      <c r="A843" s="293">
        <v>21113</v>
      </c>
      <c r="B843" s="302" t="s">
        <v>628</v>
      </c>
      <c r="C843" s="295">
        <f>SUBTOTAL(9,C844:C844)</f>
        <v>1036</v>
      </c>
      <c r="D843" s="295">
        <f>SUBTOTAL(9,D844:D844)</f>
        <v>420</v>
      </c>
      <c r="E843" s="296">
        <f t="shared" si="20"/>
        <v>-0.594594594594595</v>
      </c>
    </row>
    <row r="844" ht="20.1" customHeight="1" spans="1:5">
      <c r="A844" s="297">
        <v>2111301</v>
      </c>
      <c r="B844" s="301" t="s">
        <v>628</v>
      </c>
      <c r="C844" s="275">
        <v>1036</v>
      </c>
      <c r="D844" s="275">
        <v>420</v>
      </c>
      <c r="E844" s="299">
        <f t="shared" si="20"/>
        <v>-0.594594594594595</v>
      </c>
    </row>
    <row r="845" ht="20.1" customHeight="1" spans="1:5">
      <c r="A845" s="293">
        <v>21114</v>
      </c>
      <c r="B845" s="305" t="s">
        <v>629</v>
      </c>
      <c r="C845" s="295">
        <f>SUBTOTAL(9,C846:C860)</f>
        <v>0</v>
      </c>
      <c r="D845" s="295">
        <f>SUBTOTAL(9,D846:D860)</f>
        <v>23</v>
      </c>
      <c r="E845" s="296"/>
    </row>
    <row r="846" ht="20.1" customHeight="1" spans="1:5">
      <c r="A846" s="297">
        <v>2111401</v>
      </c>
      <c r="B846" s="301" t="s">
        <v>13</v>
      </c>
      <c r="C846" s="275"/>
      <c r="D846" s="275"/>
      <c r="E846" s="299"/>
    </row>
    <row r="847" ht="20.1" customHeight="1" spans="1:5">
      <c r="A847" s="297">
        <v>2111402</v>
      </c>
      <c r="B847" s="301" t="s">
        <v>14</v>
      </c>
      <c r="C847" s="275"/>
      <c r="D847" s="275"/>
      <c r="E847" s="299"/>
    </row>
    <row r="848" ht="20.1" customHeight="1" spans="1:5">
      <c r="A848" s="297">
        <v>2111403</v>
      </c>
      <c r="B848" s="301" t="s">
        <v>15</v>
      </c>
      <c r="C848" s="275"/>
      <c r="D848" s="275"/>
      <c r="E848" s="299"/>
    </row>
    <row r="849" ht="20.1" customHeight="1" spans="1:5">
      <c r="A849" s="297">
        <v>2111404</v>
      </c>
      <c r="B849" s="301" t="s">
        <v>630</v>
      </c>
      <c r="C849" s="275"/>
      <c r="D849" s="275"/>
      <c r="E849" s="299"/>
    </row>
    <row r="850" ht="20.1" customHeight="1" spans="1:5">
      <c r="A850" s="297">
        <v>2111405</v>
      </c>
      <c r="B850" s="301" t="s">
        <v>631</v>
      </c>
      <c r="C850" s="275"/>
      <c r="D850" s="275"/>
      <c r="E850" s="299"/>
    </row>
    <row r="851" ht="20.1" customHeight="1" spans="1:5">
      <c r="A851" s="297">
        <v>2111406</v>
      </c>
      <c r="B851" s="301" t="s">
        <v>632</v>
      </c>
      <c r="C851" s="275"/>
      <c r="D851" s="275"/>
      <c r="E851" s="299"/>
    </row>
    <row r="852" ht="20.1" customHeight="1" spans="1:5">
      <c r="A852" s="297">
        <v>2111407</v>
      </c>
      <c r="B852" s="301" t="s">
        <v>633</v>
      </c>
      <c r="C852" s="275"/>
      <c r="D852" s="275">
        <v>10</v>
      </c>
      <c r="E852" s="299"/>
    </row>
    <row r="853" ht="20.1" customHeight="1" spans="1:5">
      <c r="A853" s="297">
        <v>2111408</v>
      </c>
      <c r="B853" s="301" t="s">
        <v>634</v>
      </c>
      <c r="C853" s="275"/>
      <c r="D853" s="275"/>
      <c r="E853" s="299"/>
    </row>
    <row r="854" ht="20.1" customHeight="1" spans="1:5">
      <c r="A854" s="297">
        <v>2111409</v>
      </c>
      <c r="B854" s="301" t="s">
        <v>635</v>
      </c>
      <c r="C854" s="275"/>
      <c r="D854" s="275"/>
      <c r="E854" s="299"/>
    </row>
    <row r="855" ht="20.1" customHeight="1" spans="1:5">
      <c r="A855" s="297">
        <v>2111410</v>
      </c>
      <c r="B855" s="301" t="s">
        <v>636</v>
      </c>
      <c r="C855" s="275"/>
      <c r="D855" s="275"/>
      <c r="E855" s="299"/>
    </row>
    <row r="856" ht="20.1" customHeight="1" spans="1:5">
      <c r="A856" s="297">
        <v>2111411</v>
      </c>
      <c r="B856" s="301" t="s">
        <v>55</v>
      </c>
      <c r="C856" s="275"/>
      <c r="D856" s="275"/>
      <c r="E856" s="299"/>
    </row>
    <row r="857" s="283" customFormat="1" ht="20.1" customHeight="1" spans="1:5">
      <c r="A857" s="297">
        <v>2111412</v>
      </c>
      <c r="B857" s="300" t="s">
        <v>637</v>
      </c>
      <c r="C857" s="274"/>
      <c r="D857" s="274"/>
      <c r="E857" s="307"/>
    </row>
    <row r="858" s="283" customFormat="1" ht="20.1" customHeight="1" spans="1:5">
      <c r="A858" s="297">
        <v>2111413</v>
      </c>
      <c r="B858" s="300" t="s">
        <v>638</v>
      </c>
      <c r="C858" s="274"/>
      <c r="D858" s="274"/>
      <c r="E858" s="307"/>
    </row>
    <row r="859" ht="20.1" customHeight="1" spans="1:5">
      <c r="A859" s="297">
        <v>2111450</v>
      </c>
      <c r="B859" s="301" t="s">
        <v>22</v>
      </c>
      <c r="C859" s="275"/>
      <c r="D859" s="275"/>
      <c r="E859" s="299"/>
    </row>
    <row r="860" ht="20.1" customHeight="1" spans="1:5">
      <c r="A860" s="297">
        <v>2111499</v>
      </c>
      <c r="B860" s="301" t="s">
        <v>639</v>
      </c>
      <c r="C860" s="275"/>
      <c r="D860" s="275">
        <v>13</v>
      </c>
      <c r="E860" s="299"/>
    </row>
    <row r="861" ht="20.1" customHeight="1" spans="1:5">
      <c r="A861" s="293">
        <v>21199</v>
      </c>
      <c r="B861" s="305" t="s">
        <v>640</v>
      </c>
      <c r="C861" s="295">
        <f>SUBTOTAL(9,C862:C862)</f>
        <v>5</v>
      </c>
      <c r="D861" s="295">
        <f>SUBTOTAL(9,D862:D862)</f>
        <v>408</v>
      </c>
      <c r="E861" s="296">
        <f t="shared" ref="E861:E910" si="21">SUM(D861-C861)/C861</f>
        <v>80.6</v>
      </c>
    </row>
    <row r="862" ht="20.1" customHeight="1" spans="1:5">
      <c r="A862" s="297">
        <v>2119901</v>
      </c>
      <c r="B862" s="301" t="s">
        <v>640</v>
      </c>
      <c r="C862" s="275">
        <v>5</v>
      </c>
      <c r="D862" s="275">
        <v>408</v>
      </c>
      <c r="E862" s="299">
        <f t="shared" si="21"/>
        <v>80.6</v>
      </c>
    </row>
    <row r="863" ht="20.1" customHeight="1" spans="1:5">
      <c r="A863" s="303">
        <v>212</v>
      </c>
      <c r="B863" s="306" t="s">
        <v>641</v>
      </c>
      <c r="C863" s="291">
        <f>SUBTOTAL(9,C864:C886)</f>
        <v>45724</v>
      </c>
      <c r="D863" s="291">
        <f>SUBTOTAL(9,D864:D886)</f>
        <v>38962</v>
      </c>
      <c r="E863" s="292">
        <f t="shared" si="21"/>
        <v>-0.147887323943662</v>
      </c>
    </row>
    <row r="864" ht="20.1" customHeight="1" spans="1:5">
      <c r="A864" s="293">
        <v>21201</v>
      </c>
      <c r="B864" s="305" t="s">
        <v>642</v>
      </c>
      <c r="C864" s="295">
        <f>SUBTOTAL(9,C865:C875)</f>
        <v>18657</v>
      </c>
      <c r="D864" s="295">
        <f>SUBTOTAL(9,D865:D875)</f>
        <v>4831</v>
      </c>
      <c r="E864" s="296">
        <f t="shared" si="21"/>
        <v>-0.741062335852495</v>
      </c>
    </row>
    <row r="865" ht="20.1" customHeight="1" spans="1:5">
      <c r="A865" s="297">
        <v>2120101</v>
      </c>
      <c r="B865" s="301" t="s">
        <v>13</v>
      </c>
      <c r="C865" s="275">
        <v>857</v>
      </c>
      <c r="D865" s="275">
        <v>1061</v>
      </c>
      <c r="E865" s="299">
        <f t="shared" si="21"/>
        <v>0.23803967327888</v>
      </c>
    </row>
    <row r="866" ht="20.1" customHeight="1" spans="1:5">
      <c r="A866" s="297">
        <v>2120102</v>
      </c>
      <c r="B866" s="301" t="s">
        <v>14</v>
      </c>
      <c r="C866" s="275">
        <v>265</v>
      </c>
      <c r="D866" s="275">
        <v>128</v>
      </c>
      <c r="E866" s="299">
        <f t="shared" si="21"/>
        <v>-0.516981132075472</v>
      </c>
    </row>
    <row r="867" ht="20.1" customHeight="1" spans="1:5">
      <c r="A867" s="297">
        <v>2120103</v>
      </c>
      <c r="B867" s="301" t="s">
        <v>15</v>
      </c>
      <c r="C867" s="275"/>
      <c r="D867" s="275"/>
      <c r="E867" s="299"/>
    </row>
    <row r="868" ht="20.1" customHeight="1" spans="1:5">
      <c r="A868" s="297">
        <v>2120104</v>
      </c>
      <c r="B868" s="301" t="s">
        <v>643</v>
      </c>
      <c r="C868" s="275">
        <v>873</v>
      </c>
      <c r="D868" s="275">
        <v>959</v>
      </c>
      <c r="E868" s="299">
        <f t="shared" si="21"/>
        <v>0.0985108820160367</v>
      </c>
    </row>
    <row r="869" ht="20.1" customHeight="1" spans="1:5">
      <c r="A869" s="297">
        <v>2120105</v>
      </c>
      <c r="B869" s="301" t="s">
        <v>644</v>
      </c>
      <c r="C869" s="275"/>
      <c r="D869" s="275"/>
      <c r="E869" s="299"/>
    </row>
    <row r="870" ht="20.1" customHeight="1" spans="1:5">
      <c r="A870" s="297">
        <v>2120106</v>
      </c>
      <c r="B870" s="301" t="s">
        <v>645</v>
      </c>
      <c r="C870" s="275">
        <v>302</v>
      </c>
      <c r="D870" s="275">
        <v>844</v>
      </c>
      <c r="E870" s="299">
        <f t="shared" si="21"/>
        <v>1.79470198675497</v>
      </c>
    </row>
    <row r="871" ht="20.1" customHeight="1" spans="1:5">
      <c r="A871" s="297">
        <v>2120107</v>
      </c>
      <c r="B871" s="301" t="s">
        <v>646</v>
      </c>
      <c r="C871" s="275"/>
      <c r="D871" s="275"/>
      <c r="E871" s="299"/>
    </row>
    <row r="872" ht="20.1" customHeight="1" spans="1:5">
      <c r="A872" s="297">
        <v>2120108</v>
      </c>
      <c r="B872" s="301" t="s">
        <v>647</v>
      </c>
      <c r="C872" s="275"/>
      <c r="D872" s="275"/>
      <c r="E872" s="299"/>
    </row>
    <row r="873" ht="20.1" customHeight="1" spans="1:5">
      <c r="A873" s="297">
        <v>2120109</v>
      </c>
      <c r="B873" s="301" t="s">
        <v>648</v>
      </c>
      <c r="C873" s="275"/>
      <c r="D873" s="275"/>
      <c r="E873" s="299"/>
    </row>
    <row r="874" ht="20.1" customHeight="1" spans="1:5">
      <c r="A874" s="297">
        <v>2120110</v>
      </c>
      <c r="B874" s="301" t="s">
        <v>649</v>
      </c>
      <c r="C874" s="275"/>
      <c r="D874" s="275"/>
      <c r="E874" s="299"/>
    </row>
    <row r="875" ht="20.1" customHeight="1" spans="1:5">
      <c r="A875" s="297">
        <v>2120199</v>
      </c>
      <c r="B875" s="301" t="s">
        <v>650</v>
      </c>
      <c r="C875" s="275">
        <v>16360</v>
      </c>
      <c r="D875" s="275">
        <v>1839</v>
      </c>
      <c r="E875" s="299">
        <f t="shared" si="21"/>
        <v>-0.887591687041565</v>
      </c>
    </row>
    <row r="876" ht="20.1" customHeight="1" spans="1:5">
      <c r="A876" s="293">
        <v>21202</v>
      </c>
      <c r="B876" s="305" t="s">
        <v>651</v>
      </c>
      <c r="C876" s="295">
        <f>SUBTOTAL(9,C877:C877)</f>
        <v>456</v>
      </c>
      <c r="D876" s="295">
        <f>SUBTOTAL(9,D877:D877)</f>
        <v>575</v>
      </c>
      <c r="E876" s="296">
        <f t="shared" si="21"/>
        <v>0.260964912280702</v>
      </c>
    </row>
    <row r="877" ht="20.1" customHeight="1" spans="1:5">
      <c r="A877" s="297">
        <v>2120201</v>
      </c>
      <c r="B877" s="301" t="s">
        <v>651</v>
      </c>
      <c r="C877" s="275">
        <v>456</v>
      </c>
      <c r="D877" s="275">
        <v>575</v>
      </c>
      <c r="E877" s="299">
        <f t="shared" si="21"/>
        <v>0.260964912280702</v>
      </c>
    </row>
    <row r="878" ht="20.1" customHeight="1" spans="1:5">
      <c r="A878" s="293">
        <v>21203</v>
      </c>
      <c r="B878" s="305" t="s">
        <v>652</v>
      </c>
      <c r="C878" s="295">
        <f>SUBTOTAL(9,C879:C880)</f>
        <v>10074</v>
      </c>
      <c r="D878" s="295">
        <f>SUBTOTAL(9,D879:D880)</f>
        <v>26949</v>
      </c>
      <c r="E878" s="296">
        <f t="shared" si="21"/>
        <v>1.67510422870756</v>
      </c>
    </row>
    <row r="879" ht="20.1" customHeight="1" spans="1:5">
      <c r="A879" s="297">
        <v>2120303</v>
      </c>
      <c r="B879" s="301" t="s">
        <v>653</v>
      </c>
      <c r="C879" s="275"/>
      <c r="D879" s="275">
        <v>10579</v>
      </c>
      <c r="E879" s="299"/>
    </row>
    <row r="880" ht="20.1" customHeight="1" spans="1:5">
      <c r="A880" s="297">
        <v>2120399</v>
      </c>
      <c r="B880" s="301" t="s">
        <v>654</v>
      </c>
      <c r="C880" s="275">
        <v>10074</v>
      </c>
      <c r="D880" s="275">
        <v>16370</v>
      </c>
      <c r="E880" s="299">
        <f t="shared" si="21"/>
        <v>0.624975183641056</v>
      </c>
    </row>
    <row r="881" ht="20.1" customHeight="1" spans="1:5">
      <c r="A881" s="293">
        <v>21205</v>
      </c>
      <c r="B881" s="305" t="s">
        <v>655</v>
      </c>
      <c r="C881" s="295">
        <f>SUBTOTAL(9,C882:C882)</f>
        <v>3048</v>
      </c>
      <c r="D881" s="295">
        <f>SUBTOTAL(9,D882:D882)</f>
        <v>3641</v>
      </c>
      <c r="E881" s="296">
        <f t="shared" si="21"/>
        <v>0.194553805774278</v>
      </c>
    </row>
    <row r="882" ht="20.1" customHeight="1" spans="1:5">
      <c r="A882" s="297">
        <v>2120501</v>
      </c>
      <c r="B882" s="301" t="s">
        <v>655</v>
      </c>
      <c r="C882" s="275">
        <v>3048</v>
      </c>
      <c r="D882" s="275">
        <v>3641</v>
      </c>
      <c r="E882" s="299">
        <f t="shared" si="21"/>
        <v>0.194553805774278</v>
      </c>
    </row>
    <row r="883" ht="20.1" customHeight="1" spans="1:5">
      <c r="A883" s="293">
        <v>21206</v>
      </c>
      <c r="B883" s="305" t="s">
        <v>656</v>
      </c>
      <c r="C883" s="295">
        <f>SUBTOTAL(9,C884:C884)</f>
        <v>0</v>
      </c>
      <c r="D883" s="295">
        <f>SUBTOTAL(9,D884:D884)</f>
        <v>0</v>
      </c>
      <c r="E883" s="296"/>
    </row>
    <row r="884" ht="20.1" customHeight="1" spans="1:5">
      <c r="A884" s="297">
        <v>2120601</v>
      </c>
      <c r="B884" s="301" t="s">
        <v>656</v>
      </c>
      <c r="C884" s="275"/>
      <c r="D884" s="275"/>
      <c r="E884" s="299"/>
    </row>
    <row r="885" ht="20.1" customHeight="1" spans="1:5">
      <c r="A885" s="293">
        <v>21299</v>
      </c>
      <c r="B885" s="305" t="s">
        <v>657</v>
      </c>
      <c r="C885" s="295">
        <f>SUBTOTAL(9,C886:C886)</f>
        <v>13489</v>
      </c>
      <c r="D885" s="295">
        <f>SUBTOTAL(9,D886:D886)</f>
        <v>2966</v>
      </c>
      <c r="E885" s="296">
        <f t="shared" si="21"/>
        <v>-0.780117132478316</v>
      </c>
    </row>
    <row r="886" ht="20.1" customHeight="1" spans="1:5">
      <c r="A886" s="297">
        <v>2129999</v>
      </c>
      <c r="B886" s="301" t="s">
        <v>657</v>
      </c>
      <c r="C886" s="275">
        <v>13489</v>
      </c>
      <c r="D886" s="275">
        <v>2966</v>
      </c>
      <c r="E886" s="299">
        <f t="shared" si="21"/>
        <v>-0.780117132478316</v>
      </c>
    </row>
    <row r="887" ht="20.1" customHeight="1" spans="1:5">
      <c r="A887" s="303">
        <v>213</v>
      </c>
      <c r="B887" s="306" t="s">
        <v>658</v>
      </c>
      <c r="C887" s="291">
        <f>SUBTOTAL(9,C888:C1014)</f>
        <v>45953</v>
      </c>
      <c r="D887" s="291">
        <f>SUBTOTAL(9,D888:D1014)</f>
        <v>56587</v>
      </c>
      <c r="E887" s="292">
        <f t="shared" si="21"/>
        <v>0.231410354057406</v>
      </c>
    </row>
    <row r="888" ht="20.1" customHeight="1" spans="1:5">
      <c r="A888" s="293">
        <v>21301</v>
      </c>
      <c r="B888" s="305" t="s">
        <v>659</v>
      </c>
      <c r="C888" s="295">
        <f>SUBTOTAL(9,C889:C916)</f>
        <v>15275</v>
      </c>
      <c r="D888" s="295">
        <f>SUBTOTAL(9,D889:D916)</f>
        <v>15717</v>
      </c>
      <c r="E888" s="296">
        <f t="shared" si="21"/>
        <v>0.028936170212766</v>
      </c>
    </row>
    <row r="889" ht="20.1" customHeight="1" spans="1:5">
      <c r="A889" s="297">
        <v>2130101</v>
      </c>
      <c r="B889" s="301" t="s">
        <v>13</v>
      </c>
      <c r="C889" s="275">
        <v>403</v>
      </c>
      <c r="D889" s="275">
        <v>376</v>
      </c>
      <c r="E889" s="299">
        <f t="shared" si="21"/>
        <v>-0.0669975186104218</v>
      </c>
    </row>
    <row r="890" ht="20.1" customHeight="1" spans="1:5">
      <c r="A890" s="297">
        <v>2130102</v>
      </c>
      <c r="B890" s="301" t="s">
        <v>14</v>
      </c>
      <c r="C890" s="275">
        <v>134</v>
      </c>
      <c r="D890" s="275">
        <v>233</v>
      </c>
      <c r="E890" s="299">
        <f t="shared" si="21"/>
        <v>0.738805970149254</v>
      </c>
    </row>
    <row r="891" ht="20.1" customHeight="1" spans="1:5">
      <c r="A891" s="297">
        <v>2130103</v>
      </c>
      <c r="B891" s="301" t="s">
        <v>15</v>
      </c>
      <c r="C891" s="275"/>
      <c r="D891" s="275"/>
      <c r="E891" s="299"/>
    </row>
    <row r="892" ht="20.1" customHeight="1" spans="1:5">
      <c r="A892" s="297">
        <v>2130104</v>
      </c>
      <c r="B892" s="301" t="s">
        <v>22</v>
      </c>
      <c r="C892" s="275">
        <v>2226</v>
      </c>
      <c r="D892" s="275">
        <v>2350</v>
      </c>
      <c r="E892" s="299">
        <f t="shared" si="21"/>
        <v>0.0557053009883199</v>
      </c>
    </row>
    <row r="893" ht="20.1" customHeight="1" spans="1:5">
      <c r="A893" s="297">
        <v>2130105</v>
      </c>
      <c r="B893" s="301" t="s">
        <v>660</v>
      </c>
      <c r="C893" s="275"/>
      <c r="D893" s="275"/>
      <c r="E893" s="299"/>
    </row>
    <row r="894" s="283" customFormat="1" ht="20.1" customHeight="1" spans="1:5">
      <c r="A894" s="297">
        <v>2130106</v>
      </c>
      <c r="B894" s="300" t="s">
        <v>661</v>
      </c>
      <c r="C894" s="274">
        <v>747</v>
      </c>
      <c r="D894" s="274">
        <v>1211</v>
      </c>
      <c r="E894" s="307">
        <f t="shared" si="21"/>
        <v>0.621151271753681</v>
      </c>
    </row>
    <row r="895" ht="20.1" customHeight="1" spans="1:5">
      <c r="A895" s="297">
        <v>2130108</v>
      </c>
      <c r="B895" s="301" t="s">
        <v>662</v>
      </c>
      <c r="C895" s="275">
        <v>537</v>
      </c>
      <c r="D895" s="275">
        <v>426</v>
      </c>
      <c r="E895" s="299">
        <f t="shared" si="21"/>
        <v>-0.206703910614525</v>
      </c>
    </row>
    <row r="896" ht="20.1" customHeight="1" spans="1:5">
      <c r="A896" s="297">
        <v>2130109</v>
      </c>
      <c r="B896" s="301" t="s">
        <v>663</v>
      </c>
      <c r="C896" s="275">
        <v>40</v>
      </c>
      <c r="D896" s="275">
        <v>28</v>
      </c>
      <c r="E896" s="299">
        <f t="shared" si="21"/>
        <v>-0.3</v>
      </c>
    </row>
    <row r="897" ht="20.1" customHeight="1" spans="1:5">
      <c r="A897" s="297">
        <v>2130110</v>
      </c>
      <c r="B897" s="301" t="s">
        <v>664</v>
      </c>
      <c r="C897" s="275">
        <v>16</v>
      </c>
      <c r="D897" s="275">
        <v>16</v>
      </c>
      <c r="E897" s="299">
        <f t="shared" si="21"/>
        <v>0</v>
      </c>
    </row>
    <row r="898" ht="20.1" customHeight="1" spans="1:5">
      <c r="A898" s="297">
        <v>2130111</v>
      </c>
      <c r="B898" s="301" t="s">
        <v>665</v>
      </c>
      <c r="C898" s="275">
        <v>23</v>
      </c>
      <c r="D898" s="275">
        <v>9</v>
      </c>
      <c r="E898" s="299">
        <f t="shared" si="21"/>
        <v>-0.608695652173913</v>
      </c>
    </row>
    <row r="899" ht="20.1" customHeight="1" spans="1:5">
      <c r="A899" s="297">
        <v>2130112</v>
      </c>
      <c r="B899" s="301" t="s">
        <v>666</v>
      </c>
      <c r="C899" s="275"/>
      <c r="D899" s="275">
        <v>118</v>
      </c>
      <c r="E899" s="299"/>
    </row>
    <row r="900" ht="20.1" customHeight="1" spans="1:5">
      <c r="A900" s="297">
        <v>2130114</v>
      </c>
      <c r="B900" s="301" t="s">
        <v>667</v>
      </c>
      <c r="C900" s="275"/>
      <c r="D900" s="275"/>
      <c r="E900" s="299"/>
    </row>
    <row r="901" s="283" customFormat="1" ht="20.1" customHeight="1" spans="1:5">
      <c r="A901" s="297">
        <v>2130119</v>
      </c>
      <c r="B901" s="300" t="s">
        <v>668</v>
      </c>
      <c r="C901" s="274">
        <v>209</v>
      </c>
      <c r="D901" s="274"/>
      <c r="E901" s="307">
        <f t="shared" si="21"/>
        <v>-1</v>
      </c>
    </row>
    <row r="902" ht="20.1" customHeight="1" spans="1:5">
      <c r="A902" s="297">
        <v>2130120</v>
      </c>
      <c r="B902" s="301" t="s">
        <v>669</v>
      </c>
      <c r="C902" s="275"/>
      <c r="D902" s="275"/>
      <c r="E902" s="299"/>
    </row>
    <row r="903" ht="20.1" customHeight="1" spans="1:5">
      <c r="A903" s="297">
        <v>2130121</v>
      </c>
      <c r="B903" s="301" t="s">
        <v>670</v>
      </c>
      <c r="C903" s="275"/>
      <c r="D903" s="275"/>
      <c r="E903" s="299"/>
    </row>
    <row r="904" ht="20.1" customHeight="1" spans="1:5">
      <c r="A904" s="297">
        <v>2130122</v>
      </c>
      <c r="B904" s="301" t="s">
        <v>671</v>
      </c>
      <c r="C904" s="275">
        <v>1684</v>
      </c>
      <c r="D904" s="275">
        <v>1980</v>
      </c>
      <c r="E904" s="299">
        <f t="shared" si="21"/>
        <v>0.175771971496437</v>
      </c>
    </row>
    <row r="905" ht="20.1" customHeight="1" spans="1:5">
      <c r="A905" s="297">
        <v>2130123</v>
      </c>
      <c r="B905" s="301" t="s">
        <v>672</v>
      </c>
      <c r="C905" s="275">
        <v>309</v>
      </c>
      <c r="D905" s="275">
        <v>438</v>
      </c>
      <c r="E905" s="299">
        <f t="shared" si="21"/>
        <v>0.41747572815534</v>
      </c>
    </row>
    <row r="906" ht="20.1" customHeight="1" spans="1:5">
      <c r="A906" s="297">
        <v>2130124</v>
      </c>
      <c r="B906" s="301" t="s">
        <v>673</v>
      </c>
      <c r="C906" s="275">
        <v>620</v>
      </c>
      <c r="D906" s="275">
        <v>365</v>
      </c>
      <c r="E906" s="299">
        <f t="shared" si="21"/>
        <v>-0.411290322580645</v>
      </c>
    </row>
    <row r="907" ht="20.1" customHeight="1" spans="1:5">
      <c r="A907" s="297">
        <v>2130125</v>
      </c>
      <c r="B907" s="301" t="s">
        <v>674</v>
      </c>
      <c r="C907" s="275">
        <v>124</v>
      </c>
      <c r="D907" s="275">
        <v>56</v>
      </c>
      <c r="E907" s="299">
        <f t="shared" si="21"/>
        <v>-0.548387096774194</v>
      </c>
    </row>
    <row r="908" ht="20.1" customHeight="1" spans="1:5">
      <c r="A908" s="297">
        <v>2130126</v>
      </c>
      <c r="B908" s="301" t="s">
        <v>675</v>
      </c>
      <c r="C908" s="275">
        <v>70</v>
      </c>
      <c r="D908" s="275">
        <v>8</v>
      </c>
      <c r="E908" s="299">
        <f t="shared" si="21"/>
        <v>-0.885714285714286</v>
      </c>
    </row>
    <row r="909" ht="20.1" customHeight="1" spans="1:5">
      <c r="A909" s="297">
        <v>2130129</v>
      </c>
      <c r="B909" s="301" t="s">
        <v>676</v>
      </c>
      <c r="C909" s="275"/>
      <c r="D909" s="275"/>
      <c r="E909" s="299"/>
    </row>
    <row r="910" s="283" customFormat="1" ht="20.1" customHeight="1" spans="1:5">
      <c r="A910" s="297">
        <v>2130135</v>
      </c>
      <c r="B910" s="300" t="s">
        <v>677</v>
      </c>
      <c r="C910" s="274">
        <v>71</v>
      </c>
      <c r="D910" s="274">
        <v>30</v>
      </c>
      <c r="E910" s="307">
        <f t="shared" si="21"/>
        <v>-0.577464788732394</v>
      </c>
    </row>
    <row r="911" ht="20.1" customHeight="1" spans="1:5">
      <c r="A911" s="297">
        <v>2130142</v>
      </c>
      <c r="B911" s="301" t="s">
        <v>678</v>
      </c>
      <c r="C911" s="275">
        <v>265</v>
      </c>
      <c r="D911" s="275"/>
      <c r="E911" s="299">
        <f t="shared" ref="E911:E972" si="22">SUM(D911-C911)/C911</f>
        <v>-1</v>
      </c>
    </row>
    <row r="912" ht="20.1" customHeight="1" spans="1:5">
      <c r="A912" s="297">
        <v>2130147</v>
      </c>
      <c r="B912" s="301" t="s">
        <v>679</v>
      </c>
      <c r="C912" s="275">
        <v>7066</v>
      </c>
      <c r="D912" s="275">
        <v>6967</v>
      </c>
      <c r="E912" s="299">
        <f t="shared" si="22"/>
        <v>-0.0140107557316728</v>
      </c>
    </row>
    <row r="913" ht="20.1" customHeight="1" spans="1:5">
      <c r="A913" s="297">
        <v>2130148</v>
      </c>
      <c r="B913" s="301" t="s">
        <v>680</v>
      </c>
      <c r="C913" s="275">
        <v>14</v>
      </c>
      <c r="D913" s="275">
        <v>5</v>
      </c>
      <c r="E913" s="299">
        <f t="shared" si="22"/>
        <v>-0.642857142857143</v>
      </c>
    </row>
    <row r="914" ht="20.1" customHeight="1" spans="1:5">
      <c r="A914" s="297">
        <v>2130152</v>
      </c>
      <c r="B914" s="301" t="s">
        <v>681</v>
      </c>
      <c r="C914" s="275"/>
      <c r="D914" s="275"/>
      <c r="E914" s="299"/>
    </row>
    <row r="915" ht="20.1" customHeight="1" spans="1:5">
      <c r="A915" s="297">
        <v>2130153</v>
      </c>
      <c r="B915" s="301" t="s">
        <v>682</v>
      </c>
      <c r="C915" s="275"/>
      <c r="D915" s="275"/>
      <c r="E915" s="299"/>
    </row>
    <row r="916" ht="20.1" customHeight="1" spans="1:5">
      <c r="A916" s="297">
        <v>2130199</v>
      </c>
      <c r="B916" s="301" t="s">
        <v>683</v>
      </c>
      <c r="C916" s="275">
        <v>717</v>
      </c>
      <c r="D916" s="275">
        <v>1101</v>
      </c>
      <c r="E916" s="299">
        <f t="shared" si="22"/>
        <v>0.535564853556485</v>
      </c>
    </row>
    <row r="917" ht="20.1" customHeight="1" spans="1:5">
      <c r="A917" s="293">
        <v>21302</v>
      </c>
      <c r="B917" s="305" t="s">
        <v>684</v>
      </c>
      <c r="C917" s="295">
        <f>SUBTOTAL(9,C918:C945)</f>
        <v>4349</v>
      </c>
      <c r="D917" s="295">
        <f>SUBTOTAL(9,D918:D945)</f>
        <v>2403</v>
      </c>
      <c r="E917" s="296">
        <f t="shared" si="22"/>
        <v>-0.447459186019775</v>
      </c>
    </row>
    <row r="918" ht="20.1" customHeight="1" spans="1:5">
      <c r="A918" s="297">
        <v>2130201</v>
      </c>
      <c r="B918" s="301" t="s">
        <v>13</v>
      </c>
      <c r="C918" s="275">
        <v>247</v>
      </c>
      <c r="D918" s="275">
        <v>215</v>
      </c>
      <c r="E918" s="299">
        <f t="shared" si="22"/>
        <v>-0.129554655870445</v>
      </c>
    </row>
    <row r="919" ht="20.1" customHeight="1" spans="1:5">
      <c r="A919" s="297">
        <v>2130202</v>
      </c>
      <c r="B919" s="301" t="s">
        <v>14</v>
      </c>
      <c r="C919" s="275">
        <v>101</v>
      </c>
      <c r="D919" s="275">
        <v>212</v>
      </c>
      <c r="E919" s="299">
        <f t="shared" si="22"/>
        <v>1.0990099009901</v>
      </c>
    </row>
    <row r="920" ht="20.1" customHeight="1" spans="1:5">
      <c r="A920" s="297">
        <v>2130203</v>
      </c>
      <c r="B920" s="301" t="s">
        <v>15</v>
      </c>
      <c r="C920" s="275"/>
      <c r="D920" s="275"/>
      <c r="E920" s="299"/>
    </row>
    <row r="921" ht="20.1" customHeight="1" spans="1:5">
      <c r="A921" s="297">
        <v>2130204</v>
      </c>
      <c r="B921" s="301" t="s">
        <v>685</v>
      </c>
      <c r="C921" s="275">
        <v>435</v>
      </c>
      <c r="D921" s="275">
        <v>339</v>
      </c>
      <c r="E921" s="299">
        <f t="shared" si="22"/>
        <v>-0.220689655172414</v>
      </c>
    </row>
    <row r="922" ht="20.1" customHeight="1" spans="1:5">
      <c r="A922" s="297">
        <v>2130205</v>
      </c>
      <c r="B922" s="301" t="s">
        <v>686</v>
      </c>
      <c r="C922" s="275">
        <v>2225</v>
      </c>
      <c r="D922" s="275">
        <v>442</v>
      </c>
      <c r="E922" s="299">
        <f t="shared" si="22"/>
        <v>-0.801348314606742</v>
      </c>
    </row>
    <row r="923" ht="20.1" customHeight="1" spans="1:5">
      <c r="A923" s="297">
        <v>2130206</v>
      </c>
      <c r="B923" s="301" t="s">
        <v>687</v>
      </c>
      <c r="C923" s="275"/>
      <c r="D923" s="275">
        <v>127</v>
      </c>
      <c r="E923" s="299"/>
    </row>
    <row r="924" ht="20.1" customHeight="1" spans="1:5">
      <c r="A924" s="297">
        <v>2130207</v>
      </c>
      <c r="B924" s="301" t="s">
        <v>688</v>
      </c>
      <c r="C924" s="275"/>
      <c r="D924" s="275">
        <v>15</v>
      </c>
      <c r="E924" s="299"/>
    </row>
    <row r="925" ht="20.1" customHeight="1" spans="1:5">
      <c r="A925" s="297">
        <v>2130208</v>
      </c>
      <c r="B925" s="301" t="s">
        <v>689</v>
      </c>
      <c r="C925" s="275">
        <v>41</v>
      </c>
      <c r="D925" s="275"/>
      <c r="E925" s="299">
        <f t="shared" si="22"/>
        <v>-1</v>
      </c>
    </row>
    <row r="926" ht="20.1" customHeight="1" spans="1:5">
      <c r="A926" s="297">
        <v>2130209</v>
      </c>
      <c r="B926" s="301" t="s">
        <v>690</v>
      </c>
      <c r="C926" s="275">
        <v>642</v>
      </c>
      <c r="D926" s="275">
        <v>566</v>
      </c>
      <c r="E926" s="299">
        <f t="shared" si="22"/>
        <v>-0.118380062305296</v>
      </c>
    </row>
    <row r="927" ht="20.1" customHeight="1" spans="1:5">
      <c r="A927" s="297">
        <v>2130210</v>
      </c>
      <c r="B927" s="301" t="s">
        <v>691</v>
      </c>
      <c r="C927" s="275"/>
      <c r="D927" s="275"/>
      <c r="E927" s="299"/>
    </row>
    <row r="928" ht="20.1" customHeight="1" spans="1:5">
      <c r="A928" s="297">
        <v>2130211</v>
      </c>
      <c r="B928" s="301" t="s">
        <v>692</v>
      </c>
      <c r="C928" s="275"/>
      <c r="D928" s="275">
        <v>10</v>
      </c>
      <c r="E928" s="299"/>
    </row>
    <row r="929" ht="20.1" customHeight="1" spans="1:5">
      <c r="A929" s="297">
        <v>2130212</v>
      </c>
      <c r="B929" s="301" t="s">
        <v>693</v>
      </c>
      <c r="C929" s="275"/>
      <c r="D929" s="275"/>
      <c r="E929" s="299"/>
    </row>
    <row r="930" ht="20.1" customHeight="1" spans="1:5">
      <c r="A930" s="297">
        <v>2130213</v>
      </c>
      <c r="B930" s="301" t="s">
        <v>694</v>
      </c>
      <c r="C930" s="275">
        <v>43</v>
      </c>
      <c r="D930" s="275">
        <v>113</v>
      </c>
      <c r="E930" s="299">
        <f t="shared" si="22"/>
        <v>1.62790697674419</v>
      </c>
    </row>
    <row r="931" ht="20.1" customHeight="1" spans="1:5">
      <c r="A931" s="297">
        <v>2130216</v>
      </c>
      <c r="B931" s="301" t="s">
        <v>695</v>
      </c>
      <c r="C931" s="275"/>
      <c r="D931" s="275">
        <v>16</v>
      </c>
      <c r="E931" s="299"/>
    </row>
    <row r="932" ht="20.1" customHeight="1" spans="1:5">
      <c r="A932" s="297">
        <v>2130217</v>
      </c>
      <c r="B932" s="301" t="s">
        <v>696</v>
      </c>
      <c r="C932" s="275"/>
      <c r="D932" s="275"/>
      <c r="E932" s="299"/>
    </row>
    <row r="933" ht="20.1" customHeight="1" spans="1:5">
      <c r="A933" s="297">
        <v>2130218</v>
      </c>
      <c r="B933" s="301" t="s">
        <v>697</v>
      </c>
      <c r="C933" s="275"/>
      <c r="D933" s="275"/>
      <c r="E933" s="299"/>
    </row>
    <row r="934" ht="20.1" customHeight="1" spans="1:5">
      <c r="A934" s="297">
        <v>2130219</v>
      </c>
      <c r="B934" s="301" t="s">
        <v>698</v>
      </c>
      <c r="C934" s="275"/>
      <c r="D934" s="275"/>
      <c r="E934" s="299"/>
    </row>
    <row r="935" ht="20.1" customHeight="1" spans="1:5">
      <c r="A935" s="297">
        <v>2130220</v>
      </c>
      <c r="B935" s="301" t="s">
        <v>699</v>
      </c>
      <c r="C935" s="275"/>
      <c r="D935" s="275"/>
      <c r="E935" s="299"/>
    </row>
    <row r="936" ht="20.1" customHeight="1" spans="1:5">
      <c r="A936" s="297">
        <v>2130221</v>
      </c>
      <c r="B936" s="301" t="s">
        <v>700</v>
      </c>
      <c r="C936" s="275">
        <v>90</v>
      </c>
      <c r="D936" s="275">
        <v>40</v>
      </c>
      <c r="E936" s="299">
        <f t="shared" si="22"/>
        <v>-0.555555555555556</v>
      </c>
    </row>
    <row r="937" ht="20.1" customHeight="1" spans="1:5">
      <c r="A937" s="297">
        <v>2130223</v>
      </c>
      <c r="B937" s="301" t="s">
        <v>701</v>
      </c>
      <c r="C937" s="275"/>
      <c r="D937" s="275"/>
      <c r="E937" s="299"/>
    </row>
    <row r="938" ht="20.1" customHeight="1" spans="1:5">
      <c r="A938" s="297">
        <v>2130224</v>
      </c>
      <c r="B938" s="301" t="s">
        <v>702</v>
      </c>
      <c r="C938" s="275"/>
      <c r="D938" s="275"/>
      <c r="E938" s="299"/>
    </row>
    <row r="939" ht="20.1" customHeight="1" spans="1:5">
      <c r="A939" s="297">
        <v>2130225</v>
      </c>
      <c r="B939" s="301" t="s">
        <v>703</v>
      </c>
      <c r="C939" s="275"/>
      <c r="D939" s="275"/>
      <c r="E939" s="299"/>
    </row>
    <row r="940" ht="20.1" customHeight="1" spans="1:5">
      <c r="A940" s="297">
        <v>2130226</v>
      </c>
      <c r="B940" s="301" t="s">
        <v>704</v>
      </c>
      <c r="C940" s="275"/>
      <c r="D940" s="275"/>
      <c r="E940" s="299"/>
    </row>
    <row r="941" ht="20.1" customHeight="1" spans="1:5">
      <c r="A941" s="297">
        <v>2130227</v>
      </c>
      <c r="B941" s="301" t="s">
        <v>705</v>
      </c>
      <c r="C941" s="275"/>
      <c r="D941" s="275"/>
      <c r="E941" s="299"/>
    </row>
    <row r="942" ht="20.1" customHeight="1" spans="1:5">
      <c r="A942" s="297">
        <v>2130232</v>
      </c>
      <c r="B942" s="301" t="s">
        <v>706</v>
      </c>
      <c r="C942" s="275">
        <v>18</v>
      </c>
      <c r="D942" s="275">
        <v>8</v>
      </c>
      <c r="E942" s="299">
        <f t="shared" si="22"/>
        <v>-0.555555555555556</v>
      </c>
    </row>
    <row r="943" ht="20.1" customHeight="1" spans="1:5">
      <c r="A943" s="297">
        <v>2130233</v>
      </c>
      <c r="B943" s="301" t="s">
        <v>707</v>
      </c>
      <c r="C943" s="275">
        <v>161</v>
      </c>
      <c r="D943" s="275">
        <v>55</v>
      </c>
      <c r="E943" s="299">
        <f t="shared" si="22"/>
        <v>-0.658385093167702</v>
      </c>
    </row>
    <row r="944" ht="20.1" customHeight="1" spans="1:5">
      <c r="A944" s="297">
        <v>2130234</v>
      </c>
      <c r="B944" s="301" t="s">
        <v>708</v>
      </c>
      <c r="C944" s="275">
        <v>300</v>
      </c>
      <c r="D944" s="275">
        <v>170</v>
      </c>
      <c r="E944" s="299">
        <f t="shared" si="22"/>
        <v>-0.433333333333333</v>
      </c>
    </row>
    <row r="945" ht="20.1" customHeight="1" spans="1:5">
      <c r="A945" s="297">
        <v>2130299</v>
      </c>
      <c r="B945" s="301" t="s">
        <v>709</v>
      </c>
      <c r="C945" s="275">
        <v>46</v>
      </c>
      <c r="D945" s="275">
        <v>75</v>
      </c>
      <c r="E945" s="299">
        <f t="shared" si="22"/>
        <v>0.630434782608696</v>
      </c>
    </row>
    <row r="946" ht="20.1" customHeight="1" spans="1:5">
      <c r="A946" s="293">
        <v>21303</v>
      </c>
      <c r="B946" s="305" t="s">
        <v>710</v>
      </c>
      <c r="C946" s="295">
        <f>SUBTOTAL(9,C947:C972)</f>
        <v>20069</v>
      </c>
      <c r="D946" s="295">
        <f>SUBTOTAL(9,D947:D972)</f>
        <v>31723</v>
      </c>
      <c r="E946" s="296">
        <f t="shared" si="22"/>
        <v>0.580696596741243</v>
      </c>
    </row>
    <row r="947" ht="20.1" customHeight="1" spans="1:5">
      <c r="A947" s="297">
        <v>2130301</v>
      </c>
      <c r="B947" s="301" t="s">
        <v>13</v>
      </c>
      <c r="C947" s="275">
        <v>302</v>
      </c>
      <c r="D947" s="275">
        <v>266</v>
      </c>
      <c r="E947" s="299">
        <f t="shared" si="22"/>
        <v>-0.119205298013245</v>
      </c>
    </row>
    <row r="948" ht="20.1" customHeight="1" spans="1:5">
      <c r="A948" s="297">
        <v>2130302</v>
      </c>
      <c r="B948" s="301" t="s">
        <v>14</v>
      </c>
      <c r="C948" s="275">
        <v>419</v>
      </c>
      <c r="D948" s="275">
        <v>380</v>
      </c>
      <c r="E948" s="299">
        <f t="shared" si="22"/>
        <v>-0.0930787589498807</v>
      </c>
    </row>
    <row r="949" ht="20.1" customHeight="1" spans="1:5">
      <c r="A949" s="297">
        <v>2130303</v>
      </c>
      <c r="B949" s="301" t="s">
        <v>15</v>
      </c>
      <c r="C949" s="275"/>
      <c r="D949" s="275"/>
      <c r="E949" s="299"/>
    </row>
    <row r="950" ht="20.1" customHeight="1" spans="1:5">
      <c r="A950" s="297">
        <v>2130304</v>
      </c>
      <c r="B950" s="301" t="s">
        <v>711</v>
      </c>
      <c r="C950" s="275">
        <v>133</v>
      </c>
      <c r="D950" s="275">
        <v>220</v>
      </c>
      <c r="E950" s="299">
        <f t="shared" si="22"/>
        <v>0.654135338345865</v>
      </c>
    </row>
    <row r="951" ht="20.1" customHeight="1" spans="1:5">
      <c r="A951" s="297">
        <v>2130305</v>
      </c>
      <c r="B951" s="301" t="s">
        <v>712</v>
      </c>
      <c r="C951" s="275">
        <v>2129</v>
      </c>
      <c r="D951" s="275">
        <v>14413</v>
      </c>
      <c r="E951" s="299">
        <f t="shared" si="22"/>
        <v>5.76984499765148</v>
      </c>
    </row>
    <row r="952" ht="20.1" customHeight="1" spans="1:5">
      <c r="A952" s="297">
        <v>2130306</v>
      </c>
      <c r="B952" s="301" t="s">
        <v>713</v>
      </c>
      <c r="C952" s="275">
        <v>190</v>
      </c>
      <c r="D952" s="275"/>
      <c r="E952" s="299">
        <f t="shared" si="22"/>
        <v>-1</v>
      </c>
    </row>
    <row r="953" ht="20.1" customHeight="1" spans="1:5">
      <c r="A953" s="297">
        <v>2130307</v>
      </c>
      <c r="B953" s="301" t="s">
        <v>714</v>
      </c>
      <c r="C953" s="275"/>
      <c r="D953" s="275"/>
      <c r="E953" s="299"/>
    </row>
    <row r="954" ht="20.1" customHeight="1" spans="1:5">
      <c r="A954" s="297">
        <v>2130308</v>
      </c>
      <c r="B954" s="301" t="s">
        <v>715</v>
      </c>
      <c r="C954" s="275"/>
      <c r="D954" s="275"/>
      <c r="E954" s="299"/>
    </row>
    <row r="955" ht="20.1" customHeight="1" spans="1:5">
      <c r="A955" s="297">
        <v>2130309</v>
      </c>
      <c r="B955" s="301" t="s">
        <v>716</v>
      </c>
      <c r="C955" s="275"/>
      <c r="D955" s="275"/>
      <c r="E955" s="299"/>
    </row>
    <row r="956" ht="20.1" customHeight="1" spans="1:5">
      <c r="A956" s="297">
        <v>2130310</v>
      </c>
      <c r="B956" s="301" t="s">
        <v>717</v>
      </c>
      <c r="C956" s="275">
        <v>812</v>
      </c>
      <c r="D956" s="275">
        <v>697</v>
      </c>
      <c r="E956" s="299">
        <f t="shared" si="22"/>
        <v>-0.141625615763547</v>
      </c>
    </row>
    <row r="957" ht="20.1" customHeight="1" spans="1:5">
      <c r="A957" s="297">
        <v>2130311</v>
      </c>
      <c r="B957" s="301" t="s">
        <v>718</v>
      </c>
      <c r="C957" s="275"/>
      <c r="D957" s="275"/>
      <c r="E957" s="299"/>
    </row>
    <row r="958" ht="20.1" customHeight="1" spans="1:5">
      <c r="A958" s="297">
        <v>2130312</v>
      </c>
      <c r="B958" s="301" t="s">
        <v>719</v>
      </c>
      <c r="C958" s="275">
        <v>30</v>
      </c>
      <c r="D958" s="275">
        <v>30</v>
      </c>
      <c r="E958" s="299">
        <f t="shared" si="22"/>
        <v>0</v>
      </c>
    </row>
    <row r="959" ht="20.1" customHeight="1" spans="1:5">
      <c r="A959" s="297">
        <v>2130313</v>
      </c>
      <c r="B959" s="301" t="s">
        <v>720</v>
      </c>
      <c r="C959" s="275">
        <v>1530</v>
      </c>
      <c r="D959" s="275"/>
      <c r="E959" s="299">
        <f t="shared" si="22"/>
        <v>-1</v>
      </c>
    </row>
    <row r="960" ht="20.1" customHeight="1" spans="1:5">
      <c r="A960" s="297">
        <v>2130314</v>
      </c>
      <c r="B960" s="301" t="s">
        <v>721</v>
      </c>
      <c r="C960" s="275">
        <v>250</v>
      </c>
      <c r="D960" s="275">
        <v>306</v>
      </c>
      <c r="E960" s="299">
        <f t="shared" si="22"/>
        <v>0.224</v>
      </c>
    </row>
    <row r="961" ht="20.1" customHeight="1" spans="1:5">
      <c r="A961" s="297">
        <v>2130315</v>
      </c>
      <c r="B961" s="301" t="s">
        <v>722</v>
      </c>
      <c r="C961" s="275">
        <v>800</v>
      </c>
      <c r="D961" s="275">
        <v>10</v>
      </c>
      <c r="E961" s="299">
        <f t="shared" si="22"/>
        <v>-0.9875</v>
      </c>
    </row>
    <row r="962" ht="20.1" customHeight="1" spans="1:5">
      <c r="A962" s="297">
        <v>2130316</v>
      </c>
      <c r="B962" s="301" t="s">
        <v>723</v>
      </c>
      <c r="C962" s="275">
        <v>7712</v>
      </c>
      <c r="D962" s="275">
        <v>10261</v>
      </c>
      <c r="E962" s="299">
        <f t="shared" si="22"/>
        <v>0.330523858921162</v>
      </c>
    </row>
    <row r="963" ht="20.1" customHeight="1" spans="1:5">
      <c r="A963" s="297">
        <v>2130317</v>
      </c>
      <c r="B963" s="301" t="s">
        <v>724</v>
      </c>
      <c r="C963" s="275">
        <v>6</v>
      </c>
      <c r="D963" s="275">
        <v>6</v>
      </c>
      <c r="E963" s="299">
        <f t="shared" si="22"/>
        <v>0</v>
      </c>
    </row>
    <row r="964" ht="20.1" customHeight="1" spans="1:5">
      <c r="A964" s="297">
        <v>2130318</v>
      </c>
      <c r="B964" s="301" t="s">
        <v>725</v>
      </c>
      <c r="C964" s="275"/>
      <c r="D964" s="275"/>
      <c r="E964" s="299"/>
    </row>
    <row r="965" ht="20.1" customHeight="1" spans="1:5">
      <c r="A965" s="297">
        <v>2130321</v>
      </c>
      <c r="B965" s="301" t="s">
        <v>726</v>
      </c>
      <c r="C965" s="275">
        <v>20</v>
      </c>
      <c r="D965" s="275">
        <v>5</v>
      </c>
      <c r="E965" s="299">
        <f t="shared" si="22"/>
        <v>-0.75</v>
      </c>
    </row>
    <row r="966" ht="20.1" customHeight="1" spans="1:5">
      <c r="A966" s="297">
        <v>2130322</v>
      </c>
      <c r="B966" s="301" t="s">
        <v>727</v>
      </c>
      <c r="C966" s="275">
        <v>20</v>
      </c>
      <c r="D966" s="275">
        <v>20</v>
      </c>
      <c r="E966" s="299">
        <f t="shared" si="22"/>
        <v>0</v>
      </c>
    </row>
    <row r="967" ht="20.1" customHeight="1" spans="1:5">
      <c r="A967" s="297">
        <v>2130331</v>
      </c>
      <c r="B967" s="301" t="s">
        <v>728</v>
      </c>
      <c r="C967" s="275">
        <v>1432</v>
      </c>
      <c r="D967" s="275">
        <v>322</v>
      </c>
      <c r="E967" s="299">
        <f t="shared" si="22"/>
        <v>-0.775139664804469</v>
      </c>
    </row>
    <row r="968" ht="20.1" customHeight="1" spans="1:5">
      <c r="A968" s="297">
        <v>2130332</v>
      </c>
      <c r="B968" s="301" t="s">
        <v>729</v>
      </c>
      <c r="C968" s="275">
        <v>2</v>
      </c>
      <c r="D968" s="275">
        <v>2</v>
      </c>
      <c r="E968" s="299">
        <f t="shared" si="22"/>
        <v>0</v>
      </c>
    </row>
    <row r="969" ht="20.1" customHeight="1" spans="1:5">
      <c r="A969" s="297">
        <v>2130333</v>
      </c>
      <c r="B969" s="301" t="s">
        <v>701</v>
      </c>
      <c r="C969" s="275"/>
      <c r="D969" s="275"/>
      <c r="E969" s="299"/>
    </row>
    <row r="970" ht="20.1" customHeight="1" spans="1:5">
      <c r="A970" s="297">
        <v>2130334</v>
      </c>
      <c r="B970" s="301" t="s">
        <v>730</v>
      </c>
      <c r="C970" s="275"/>
      <c r="D970" s="275"/>
      <c r="E970" s="299"/>
    </row>
    <row r="971" ht="20.1" customHeight="1" spans="1:5">
      <c r="A971" s="297">
        <v>2130335</v>
      </c>
      <c r="B971" s="301" t="s">
        <v>731</v>
      </c>
      <c r="C971" s="275">
        <v>4240</v>
      </c>
      <c r="D971" s="275">
        <v>4770</v>
      </c>
      <c r="E971" s="299">
        <f t="shared" si="22"/>
        <v>0.125</v>
      </c>
    </row>
    <row r="972" ht="20.1" customHeight="1" spans="1:5">
      <c r="A972" s="297">
        <v>2130399</v>
      </c>
      <c r="B972" s="301" t="s">
        <v>732</v>
      </c>
      <c r="C972" s="275">
        <v>42</v>
      </c>
      <c r="D972" s="275">
        <v>15</v>
      </c>
      <c r="E972" s="299">
        <f t="shared" si="22"/>
        <v>-0.642857142857143</v>
      </c>
    </row>
    <row r="973" ht="20.1" customHeight="1" spans="1:5">
      <c r="A973" s="293">
        <v>21304</v>
      </c>
      <c r="B973" s="305" t="s">
        <v>733</v>
      </c>
      <c r="C973" s="295">
        <f>SUBTOTAL(9,C974:C983)</f>
        <v>0</v>
      </c>
      <c r="D973" s="295">
        <f>SUBTOTAL(9,D974:D983)</f>
        <v>0</v>
      </c>
      <c r="E973" s="296"/>
    </row>
    <row r="974" ht="20.1" customHeight="1" spans="1:5">
      <c r="A974" s="297">
        <v>2130401</v>
      </c>
      <c r="B974" s="301" t="s">
        <v>13</v>
      </c>
      <c r="C974" s="275"/>
      <c r="D974" s="275"/>
      <c r="E974" s="299"/>
    </row>
    <row r="975" ht="20.1" customHeight="1" spans="1:5">
      <c r="A975" s="297">
        <v>2130402</v>
      </c>
      <c r="B975" s="301" t="s">
        <v>14</v>
      </c>
      <c r="C975" s="275"/>
      <c r="D975" s="275"/>
      <c r="E975" s="299"/>
    </row>
    <row r="976" ht="20.1" customHeight="1" spans="1:5">
      <c r="A976" s="297">
        <v>2130403</v>
      </c>
      <c r="B976" s="301" t="s">
        <v>15</v>
      </c>
      <c r="C976" s="275"/>
      <c r="D976" s="275"/>
      <c r="E976" s="299"/>
    </row>
    <row r="977" ht="20.1" customHeight="1" spans="1:5">
      <c r="A977" s="297">
        <v>2130404</v>
      </c>
      <c r="B977" s="301" t="s">
        <v>734</v>
      </c>
      <c r="C977" s="275"/>
      <c r="D977" s="275"/>
      <c r="E977" s="299"/>
    </row>
    <row r="978" ht="20.1" customHeight="1" spans="1:5">
      <c r="A978" s="297">
        <v>2130405</v>
      </c>
      <c r="B978" s="301" t="s">
        <v>735</v>
      </c>
      <c r="C978" s="275"/>
      <c r="D978" s="275"/>
      <c r="E978" s="299"/>
    </row>
    <row r="979" ht="20.1" customHeight="1" spans="1:5">
      <c r="A979" s="297">
        <v>2130406</v>
      </c>
      <c r="B979" s="301" t="s">
        <v>736</v>
      </c>
      <c r="C979" s="275"/>
      <c r="D979" s="275"/>
      <c r="E979" s="299"/>
    </row>
    <row r="980" ht="20.1" customHeight="1" spans="1:5">
      <c r="A980" s="297">
        <v>2130407</v>
      </c>
      <c r="B980" s="301" t="s">
        <v>737</v>
      </c>
      <c r="C980" s="275"/>
      <c r="D980" s="275"/>
      <c r="E980" s="299"/>
    </row>
    <row r="981" ht="20.1" customHeight="1" spans="1:5">
      <c r="A981" s="297">
        <v>2130408</v>
      </c>
      <c r="B981" s="301" t="s">
        <v>738</v>
      </c>
      <c r="C981" s="275"/>
      <c r="D981" s="275"/>
      <c r="E981" s="299"/>
    </row>
    <row r="982" ht="20.1" customHeight="1" spans="1:5">
      <c r="A982" s="297">
        <v>2130409</v>
      </c>
      <c r="B982" s="301" t="s">
        <v>739</v>
      </c>
      <c r="C982" s="275"/>
      <c r="D982" s="275"/>
      <c r="E982" s="299"/>
    </row>
    <row r="983" ht="20.1" customHeight="1" spans="1:5">
      <c r="A983" s="297">
        <v>2130499</v>
      </c>
      <c r="B983" s="301" t="s">
        <v>740</v>
      </c>
      <c r="C983" s="275"/>
      <c r="D983" s="275"/>
      <c r="E983" s="299"/>
    </row>
    <row r="984" ht="20.1" customHeight="1" spans="1:5">
      <c r="A984" s="293">
        <v>21305</v>
      </c>
      <c r="B984" s="305" t="s">
        <v>741</v>
      </c>
      <c r="C984" s="295">
        <f>SUBTOTAL(9,C985:C994)</f>
        <v>1340</v>
      </c>
      <c r="D984" s="295">
        <f>SUBTOTAL(9,D985:D994)</f>
        <v>1334</v>
      </c>
      <c r="E984" s="296">
        <f>SUM(D984-C984)/C984</f>
        <v>-0.00447761194029851</v>
      </c>
    </row>
    <row r="985" ht="20.1" customHeight="1" spans="1:5">
      <c r="A985" s="297">
        <v>2130501</v>
      </c>
      <c r="B985" s="301" t="s">
        <v>13</v>
      </c>
      <c r="C985" s="275">
        <v>12</v>
      </c>
      <c r="D985" s="275"/>
      <c r="E985" s="299">
        <f>SUM(D985-C985)/C985</f>
        <v>-1</v>
      </c>
    </row>
    <row r="986" ht="20.1" customHeight="1" spans="1:5">
      <c r="A986" s="297">
        <v>2130502</v>
      </c>
      <c r="B986" s="301" t="s">
        <v>14</v>
      </c>
      <c r="C986" s="275">
        <v>27</v>
      </c>
      <c r="D986" s="275">
        <v>28</v>
      </c>
      <c r="E986" s="299">
        <f>SUM(D986-C986)/C986</f>
        <v>0.037037037037037</v>
      </c>
    </row>
    <row r="987" ht="20.1" customHeight="1" spans="1:5">
      <c r="A987" s="297">
        <v>2130503</v>
      </c>
      <c r="B987" s="301" t="s">
        <v>15</v>
      </c>
      <c r="C987" s="275"/>
      <c r="D987" s="275"/>
      <c r="E987" s="299"/>
    </row>
    <row r="988" ht="20.1" customHeight="1" spans="1:5">
      <c r="A988" s="297">
        <v>2130504</v>
      </c>
      <c r="B988" s="301" t="s">
        <v>742</v>
      </c>
      <c r="C988" s="275">
        <v>1095</v>
      </c>
      <c r="D988" s="275">
        <v>970</v>
      </c>
      <c r="E988" s="299">
        <f>SUM(D988-C988)/C988</f>
        <v>-0.114155251141553</v>
      </c>
    </row>
    <row r="989" ht="20.1" customHeight="1" spans="1:5">
      <c r="A989" s="297">
        <v>2130505</v>
      </c>
      <c r="B989" s="301" t="s">
        <v>743</v>
      </c>
      <c r="C989" s="275">
        <v>141</v>
      </c>
      <c r="D989" s="275">
        <v>210</v>
      </c>
      <c r="E989" s="299">
        <f>SUM(D989-C989)/C989</f>
        <v>0.48936170212766</v>
      </c>
    </row>
    <row r="990" ht="20.1" customHeight="1" spans="1:5">
      <c r="A990" s="297">
        <v>2130506</v>
      </c>
      <c r="B990" s="301" t="s">
        <v>744</v>
      </c>
      <c r="C990" s="275"/>
      <c r="D990" s="275"/>
      <c r="E990" s="299"/>
    </row>
    <row r="991" ht="20.1" customHeight="1" spans="1:5">
      <c r="A991" s="297">
        <v>2130507</v>
      </c>
      <c r="B991" s="301" t="s">
        <v>745</v>
      </c>
      <c r="C991" s="275"/>
      <c r="D991" s="275"/>
      <c r="E991" s="299"/>
    </row>
    <row r="992" ht="20.1" customHeight="1" spans="1:5">
      <c r="A992" s="297">
        <v>2130508</v>
      </c>
      <c r="B992" s="301" t="s">
        <v>746</v>
      </c>
      <c r="C992" s="275"/>
      <c r="D992" s="275"/>
      <c r="E992" s="299"/>
    </row>
    <row r="993" ht="20.1" customHeight="1" spans="1:5">
      <c r="A993" s="297">
        <v>2130550</v>
      </c>
      <c r="B993" s="301" t="s">
        <v>747</v>
      </c>
      <c r="C993" s="275"/>
      <c r="D993" s="275"/>
      <c r="E993" s="299"/>
    </row>
    <row r="994" ht="20.1" customHeight="1" spans="1:5">
      <c r="A994" s="297">
        <v>2130599</v>
      </c>
      <c r="B994" s="301" t="s">
        <v>748</v>
      </c>
      <c r="C994" s="275">
        <v>65</v>
      </c>
      <c r="D994" s="275">
        <v>126</v>
      </c>
      <c r="E994" s="299">
        <f>SUM(D994-C994)/C994</f>
        <v>0.938461538461538</v>
      </c>
    </row>
    <row r="995" ht="20.1" customHeight="1" spans="1:5">
      <c r="A995" s="293">
        <v>21306</v>
      </c>
      <c r="B995" s="305" t="s">
        <v>749</v>
      </c>
      <c r="C995" s="295">
        <f>SUBTOTAL(9,C996:C1000)</f>
        <v>2450</v>
      </c>
      <c r="D995" s="295">
        <f>SUBTOTAL(9,D996:D1000)</f>
        <v>2063</v>
      </c>
      <c r="E995" s="296">
        <f>SUM(D995-C995)/C995</f>
        <v>-0.157959183673469</v>
      </c>
    </row>
    <row r="996" ht="20.1" customHeight="1" spans="1:5">
      <c r="A996" s="297">
        <v>2130601</v>
      </c>
      <c r="B996" s="301" t="s">
        <v>325</v>
      </c>
      <c r="C996" s="275">
        <v>31</v>
      </c>
      <c r="D996" s="275">
        <v>20</v>
      </c>
      <c r="E996" s="299">
        <f>SUM(D996-C996)/C996</f>
        <v>-0.354838709677419</v>
      </c>
    </row>
    <row r="997" ht="20.1" customHeight="1" spans="1:5">
      <c r="A997" s="297">
        <v>2130602</v>
      </c>
      <c r="B997" s="301" t="s">
        <v>750</v>
      </c>
      <c r="C997" s="275">
        <v>2290</v>
      </c>
      <c r="D997" s="275">
        <v>1776</v>
      </c>
      <c r="E997" s="299">
        <f>SUM(D997-C997)/C997</f>
        <v>-0.224454148471616</v>
      </c>
    </row>
    <row r="998" ht="20.1" customHeight="1" spans="1:5">
      <c r="A998" s="297">
        <v>2130603</v>
      </c>
      <c r="B998" s="301" t="s">
        <v>751</v>
      </c>
      <c r="C998" s="275">
        <v>119</v>
      </c>
      <c r="D998" s="275">
        <v>267</v>
      </c>
      <c r="E998" s="299">
        <f>SUM(D998-C998)/C998</f>
        <v>1.2436974789916</v>
      </c>
    </row>
    <row r="999" ht="20.1" customHeight="1" spans="1:5">
      <c r="A999" s="297">
        <v>2130604</v>
      </c>
      <c r="B999" s="301" t="s">
        <v>752</v>
      </c>
      <c r="C999" s="275"/>
      <c r="D999" s="275"/>
      <c r="E999" s="299"/>
    </row>
    <row r="1000" ht="20.1" customHeight="1" spans="1:5">
      <c r="A1000" s="297">
        <v>2130699</v>
      </c>
      <c r="B1000" s="301" t="s">
        <v>753</v>
      </c>
      <c r="C1000" s="275">
        <v>10</v>
      </c>
      <c r="D1000" s="275"/>
      <c r="E1000" s="299">
        <f>SUM(D1000-C1000)/C1000</f>
        <v>-1</v>
      </c>
    </row>
    <row r="1001" ht="20.1" customHeight="1" spans="1:5">
      <c r="A1001" s="293">
        <v>21307</v>
      </c>
      <c r="B1001" s="305" t="s">
        <v>754</v>
      </c>
      <c r="C1001" s="295">
        <f>SUBTOTAL(9,C1002:C1007)</f>
        <v>88</v>
      </c>
      <c r="D1001" s="295">
        <f>SUBTOTAL(9,D1002:D1007)</f>
        <v>120</v>
      </c>
      <c r="E1001" s="296">
        <f>SUM(D1001-C1001)/C1001</f>
        <v>0.363636363636364</v>
      </c>
    </row>
    <row r="1002" ht="20.1" customHeight="1" spans="1:5">
      <c r="A1002" s="297">
        <v>2130701</v>
      </c>
      <c r="B1002" s="301" t="s">
        <v>755</v>
      </c>
      <c r="C1002" s="275">
        <v>70</v>
      </c>
      <c r="D1002" s="275">
        <v>80</v>
      </c>
      <c r="E1002" s="299">
        <f>SUM(D1002-C1002)/C1002</f>
        <v>0.142857142857143</v>
      </c>
    </row>
    <row r="1003" ht="20.1" customHeight="1" spans="1:5">
      <c r="A1003" s="297">
        <v>2130704</v>
      </c>
      <c r="B1003" s="301" t="s">
        <v>756</v>
      </c>
      <c r="C1003" s="275"/>
      <c r="D1003" s="275"/>
      <c r="E1003" s="299"/>
    </row>
    <row r="1004" ht="20.1" customHeight="1" spans="1:5">
      <c r="A1004" s="297">
        <v>2130705</v>
      </c>
      <c r="B1004" s="301" t="s">
        <v>757</v>
      </c>
      <c r="C1004" s="275"/>
      <c r="D1004" s="275"/>
      <c r="E1004" s="299"/>
    </row>
    <row r="1005" ht="20.1" customHeight="1" spans="1:5">
      <c r="A1005" s="297">
        <v>2130706</v>
      </c>
      <c r="B1005" s="301" t="s">
        <v>758</v>
      </c>
      <c r="C1005" s="275"/>
      <c r="D1005" s="275"/>
      <c r="E1005" s="299"/>
    </row>
    <row r="1006" ht="20.1" customHeight="1" spans="1:5">
      <c r="A1006" s="297">
        <v>2130707</v>
      </c>
      <c r="B1006" s="301" t="s">
        <v>759</v>
      </c>
      <c r="C1006" s="275"/>
      <c r="D1006" s="275"/>
      <c r="E1006" s="299"/>
    </row>
    <row r="1007" ht="20.1" customHeight="1" spans="1:5">
      <c r="A1007" s="297">
        <v>2130799</v>
      </c>
      <c r="B1007" s="301" t="s">
        <v>760</v>
      </c>
      <c r="C1007" s="275">
        <v>18</v>
      </c>
      <c r="D1007" s="275">
        <v>40</v>
      </c>
      <c r="E1007" s="299">
        <f>SUM(D1007-C1007)/C1007</f>
        <v>1.22222222222222</v>
      </c>
    </row>
    <row r="1008" ht="20.1" customHeight="1" spans="1:5">
      <c r="A1008" s="293">
        <v>21308</v>
      </c>
      <c r="B1008" s="305" t="s">
        <v>761</v>
      </c>
      <c r="C1008" s="295">
        <f>SUBTOTAL(9,C1009:C1011)</f>
        <v>0</v>
      </c>
      <c r="D1008" s="295">
        <f>SUBTOTAL(9,D1009:D1011)</f>
        <v>403</v>
      </c>
      <c r="E1008" s="296"/>
    </row>
    <row r="1009" ht="20.1" customHeight="1" spans="1:5">
      <c r="A1009" s="297">
        <v>2130801</v>
      </c>
      <c r="B1009" s="301" t="s">
        <v>762</v>
      </c>
      <c r="C1009" s="275"/>
      <c r="D1009" s="275">
        <v>403</v>
      </c>
      <c r="E1009" s="299"/>
    </row>
    <row r="1010" ht="20.1" customHeight="1" spans="1:5">
      <c r="A1010" s="297">
        <v>2130802</v>
      </c>
      <c r="B1010" s="301" t="s">
        <v>763</v>
      </c>
      <c r="C1010" s="275"/>
      <c r="D1010" s="275"/>
      <c r="E1010" s="299"/>
    </row>
    <row r="1011" ht="20.1" customHeight="1" spans="1:5">
      <c r="A1011" s="297">
        <v>2130899</v>
      </c>
      <c r="B1011" s="301" t="s">
        <v>764</v>
      </c>
      <c r="C1011" s="275"/>
      <c r="D1011" s="275"/>
      <c r="E1011" s="299"/>
    </row>
    <row r="1012" ht="20.1" customHeight="1" spans="1:5">
      <c r="A1012" s="293">
        <v>21399</v>
      </c>
      <c r="B1012" s="305" t="s">
        <v>765</v>
      </c>
      <c r="C1012" s="295">
        <f>SUBTOTAL(9,C1013:C1014)</f>
        <v>2382</v>
      </c>
      <c r="D1012" s="295">
        <f>SUBTOTAL(9,D1013:D1014)</f>
        <v>2824</v>
      </c>
      <c r="E1012" s="296">
        <f t="shared" ref="E1012:E1018" si="23">SUM(D1012-C1012)/C1012</f>
        <v>0.185558354324097</v>
      </c>
    </row>
    <row r="1013" ht="20.1" customHeight="1" spans="1:5">
      <c r="A1013" s="297">
        <v>2139901</v>
      </c>
      <c r="B1013" s="301" t="s">
        <v>766</v>
      </c>
      <c r="C1013" s="275"/>
      <c r="D1013" s="275"/>
      <c r="E1013" s="299"/>
    </row>
    <row r="1014" ht="20.1" customHeight="1" spans="1:5">
      <c r="A1014" s="297">
        <v>2139999</v>
      </c>
      <c r="B1014" s="301" t="s">
        <v>765</v>
      </c>
      <c r="C1014" s="275">
        <v>2382</v>
      </c>
      <c r="D1014" s="275">
        <v>2824</v>
      </c>
      <c r="E1014" s="299">
        <f t="shared" si="23"/>
        <v>0.185558354324097</v>
      </c>
    </row>
    <row r="1015" ht="20.1" customHeight="1" spans="1:5">
      <c r="A1015" s="303">
        <v>214</v>
      </c>
      <c r="B1015" s="306" t="s">
        <v>767</v>
      </c>
      <c r="C1015" s="291">
        <f>SUBTOTAL(9,C1016:C1085)</f>
        <v>17126</v>
      </c>
      <c r="D1015" s="291">
        <f>SUBTOTAL(9,D1016:D1085)</f>
        <v>15584</v>
      </c>
      <c r="E1015" s="292">
        <f t="shared" si="23"/>
        <v>-0.0900385378955973</v>
      </c>
    </row>
    <row r="1016" ht="20.1" customHeight="1" spans="1:5">
      <c r="A1016" s="293">
        <v>21401</v>
      </c>
      <c r="B1016" s="305" t="s">
        <v>768</v>
      </c>
      <c r="C1016" s="295">
        <f>SUBTOTAL(9,C1017:C1045)</f>
        <v>8642</v>
      </c>
      <c r="D1016" s="295">
        <f>SUBTOTAL(9,D1017:D1045)</f>
        <v>6759</v>
      </c>
      <c r="E1016" s="296">
        <f t="shared" si="23"/>
        <v>-0.217889377458922</v>
      </c>
    </row>
    <row r="1017" ht="20.1" customHeight="1" spans="1:5">
      <c r="A1017" s="297">
        <v>2140101</v>
      </c>
      <c r="B1017" s="301" t="s">
        <v>13</v>
      </c>
      <c r="C1017" s="275">
        <v>174</v>
      </c>
      <c r="D1017" s="275">
        <v>425</v>
      </c>
      <c r="E1017" s="299">
        <f t="shared" si="23"/>
        <v>1.44252873563218</v>
      </c>
    </row>
    <row r="1018" ht="20.1" customHeight="1" spans="1:5">
      <c r="A1018" s="297">
        <v>2140102</v>
      </c>
      <c r="B1018" s="301" t="s">
        <v>14</v>
      </c>
      <c r="C1018" s="275">
        <v>160</v>
      </c>
      <c r="D1018" s="275">
        <v>41</v>
      </c>
      <c r="E1018" s="299">
        <f t="shared" si="23"/>
        <v>-0.74375</v>
      </c>
    </row>
    <row r="1019" ht="20.1" customHeight="1" spans="1:5">
      <c r="A1019" s="297">
        <v>2140103</v>
      </c>
      <c r="B1019" s="301" t="s">
        <v>15</v>
      </c>
      <c r="C1019" s="275"/>
      <c r="D1019" s="275"/>
      <c r="E1019" s="299"/>
    </row>
    <row r="1020" ht="20.1" customHeight="1" spans="1:5">
      <c r="A1020" s="297">
        <v>2140104</v>
      </c>
      <c r="B1020" s="301" t="s">
        <v>769</v>
      </c>
      <c r="C1020" s="275"/>
      <c r="D1020" s="275"/>
      <c r="E1020" s="299"/>
    </row>
    <row r="1021" ht="20.1" customHeight="1" spans="1:5">
      <c r="A1021" s="297">
        <v>2140105</v>
      </c>
      <c r="B1021" s="301" t="s">
        <v>770</v>
      </c>
      <c r="C1021" s="275"/>
      <c r="D1021" s="275"/>
      <c r="E1021" s="299"/>
    </row>
    <row r="1022" ht="20.1" customHeight="1" spans="1:5">
      <c r="A1022" s="297">
        <v>2140106</v>
      </c>
      <c r="B1022" s="301" t="s">
        <v>771</v>
      </c>
      <c r="C1022" s="275">
        <v>2868</v>
      </c>
      <c r="D1022" s="275">
        <v>3773</v>
      </c>
      <c r="E1022" s="299">
        <f>SUM(D1022-C1022)/C1022</f>
        <v>0.315550906555091</v>
      </c>
    </row>
    <row r="1023" ht="20.1" customHeight="1" spans="1:5">
      <c r="A1023" s="297">
        <v>2140107</v>
      </c>
      <c r="B1023" s="301" t="s">
        <v>772</v>
      </c>
      <c r="C1023" s="275"/>
      <c r="D1023" s="275"/>
      <c r="E1023" s="299"/>
    </row>
    <row r="1024" ht="20.1" customHeight="1" spans="1:5">
      <c r="A1024" s="297">
        <v>2140108</v>
      </c>
      <c r="B1024" s="301" t="s">
        <v>773</v>
      </c>
      <c r="C1024" s="275">
        <v>268</v>
      </c>
      <c r="D1024" s="275">
        <v>341</v>
      </c>
      <c r="E1024" s="299">
        <f>SUM(D1024-C1024)/C1024</f>
        <v>0.272388059701493</v>
      </c>
    </row>
    <row r="1025" ht="20.1" customHeight="1" spans="1:5">
      <c r="A1025" s="297">
        <v>2140109</v>
      </c>
      <c r="B1025" s="301" t="s">
        <v>774</v>
      </c>
      <c r="C1025" s="275"/>
      <c r="D1025" s="275"/>
      <c r="E1025" s="299"/>
    </row>
    <row r="1026" ht="20.1" customHeight="1" spans="1:5">
      <c r="A1026" s="297">
        <v>2140110</v>
      </c>
      <c r="B1026" s="301" t="s">
        <v>775</v>
      </c>
      <c r="C1026" s="275">
        <v>45</v>
      </c>
      <c r="D1026" s="275"/>
      <c r="E1026" s="299">
        <f>SUM(D1026-C1026)/C1026</f>
        <v>-1</v>
      </c>
    </row>
    <row r="1027" ht="20.1" customHeight="1" spans="1:5">
      <c r="A1027" s="297">
        <v>2140111</v>
      </c>
      <c r="B1027" s="301" t="s">
        <v>776</v>
      </c>
      <c r="C1027" s="275"/>
      <c r="D1027" s="275"/>
      <c r="E1027" s="299"/>
    </row>
    <row r="1028" ht="20.1" customHeight="1" spans="1:5">
      <c r="A1028" s="297">
        <v>2140112</v>
      </c>
      <c r="B1028" s="301" t="s">
        <v>777</v>
      </c>
      <c r="C1028" s="275">
        <v>654</v>
      </c>
      <c r="D1028" s="275">
        <v>704</v>
      </c>
      <c r="E1028" s="299">
        <f>SUM(D1028-C1028)/C1028</f>
        <v>0.0764525993883792</v>
      </c>
    </row>
    <row r="1029" ht="20.1" customHeight="1" spans="1:5">
      <c r="A1029" s="297">
        <v>2140113</v>
      </c>
      <c r="B1029" s="301" t="s">
        <v>778</v>
      </c>
      <c r="C1029" s="275">
        <v>180</v>
      </c>
      <c r="D1029" s="275"/>
      <c r="E1029" s="299">
        <f>SUM(D1029-C1029)/C1029</f>
        <v>-1</v>
      </c>
    </row>
    <row r="1030" ht="20.1" customHeight="1" spans="1:5">
      <c r="A1030" s="297">
        <v>2140114</v>
      </c>
      <c r="B1030" s="301" t="s">
        <v>779</v>
      </c>
      <c r="C1030" s="275"/>
      <c r="D1030" s="275"/>
      <c r="E1030" s="299"/>
    </row>
    <row r="1031" ht="20.1" customHeight="1" spans="1:5">
      <c r="A1031" s="297">
        <v>2140122</v>
      </c>
      <c r="B1031" s="301" t="s">
        <v>780</v>
      </c>
      <c r="C1031" s="275"/>
      <c r="D1031" s="275"/>
      <c r="E1031" s="299"/>
    </row>
    <row r="1032" ht="20.1" customHeight="1" spans="1:5">
      <c r="A1032" s="297">
        <v>2140123</v>
      </c>
      <c r="B1032" s="301" t="s">
        <v>781</v>
      </c>
      <c r="C1032" s="275">
        <v>221</v>
      </c>
      <c r="D1032" s="275">
        <v>212</v>
      </c>
      <c r="E1032" s="299">
        <f>SUM(D1032-C1032)/C1032</f>
        <v>-0.0407239819004525</v>
      </c>
    </row>
    <row r="1033" ht="20.1" customHeight="1" spans="1:5">
      <c r="A1033" s="297">
        <v>2140124</v>
      </c>
      <c r="B1033" s="301" t="s">
        <v>782</v>
      </c>
      <c r="C1033" s="275"/>
      <c r="D1033" s="275"/>
      <c r="E1033" s="299"/>
    </row>
    <row r="1034" ht="20.1" customHeight="1" spans="1:5">
      <c r="A1034" s="297">
        <v>2140125</v>
      </c>
      <c r="B1034" s="301" t="s">
        <v>783</v>
      </c>
      <c r="C1034" s="275"/>
      <c r="D1034" s="275"/>
      <c r="E1034" s="299"/>
    </row>
    <row r="1035" ht="20.1" customHeight="1" spans="1:5">
      <c r="A1035" s="297">
        <v>2140126</v>
      </c>
      <c r="B1035" s="301" t="s">
        <v>784</v>
      </c>
      <c r="C1035" s="275">
        <v>260</v>
      </c>
      <c r="D1035" s="275">
        <v>344</v>
      </c>
      <c r="E1035" s="299">
        <f>SUM(D1035-C1035)/C1035</f>
        <v>0.323076923076923</v>
      </c>
    </row>
    <row r="1036" ht="20.1" customHeight="1" spans="1:5">
      <c r="A1036" s="297">
        <v>2140127</v>
      </c>
      <c r="B1036" s="301" t="s">
        <v>785</v>
      </c>
      <c r="C1036" s="275"/>
      <c r="D1036" s="275"/>
      <c r="E1036" s="299"/>
    </row>
    <row r="1037" ht="20.1" customHeight="1" spans="1:5">
      <c r="A1037" s="297">
        <v>2140128</v>
      </c>
      <c r="B1037" s="301" t="s">
        <v>786</v>
      </c>
      <c r="C1037" s="275"/>
      <c r="D1037" s="275"/>
      <c r="E1037" s="299"/>
    </row>
    <row r="1038" ht="20.1" customHeight="1" spans="1:5">
      <c r="A1038" s="297">
        <v>2140129</v>
      </c>
      <c r="B1038" s="301" t="s">
        <v>787</v>
      </c>
      <c r="C1038" s="275"/>
      <c r="D1038" s="275"/>
      <c r="E1038" s="299"/>
    </row>
    <row r="1039" ht="20.1" customHeight="1" spans="1:5">
      <c r="A1039" s="297">
        <v>2140130</v>
      </c>
      <c r="B1039" s="301" t="s">
        <v>788</v>
      </c>
      <c r="C1039" s="275"/>
      <c r="D1039" s="275"/>
      <c r="E1039" s="299"/>
    </row>
    <row r="1040" ht="20.1" customHeight="1" spans="1:5">
      <c r="A1040" s="297">
        <v>2140131</v>
      </c>
      <c r="B1040" s="301" t="s">
        <v>789</v>
      </c>
      <c r="C1040" s="275"/>
      <c r="D1040" s="275"/>
      <c r="E1040" s="299"/>
    </row>
    <row r="1041" ht="20.1" customHeight="1" spans="1:5">
      <c r="A1041" s="297">
        <v>2140133</v>
      </c>
      <c r="B1041" s="301" t="s">
        <v>790</v>
      </c>
      <c r="C1041" s="275"/>
      <c r="D1041" s="275"/>
      <c r="E1041" s="299"/>
    </row>
    <row r="1042" ht="20.1" customHeight="1" spans="1:5">
      <c r="A1042" s="297">
        <v>2140136</v>
      </c>
      <c r="B1042" s="301" t="s">
        <v>791</v>
      </c>
      <c r="C1042" s="275"/>
      <c r="D1042" s="275"/>
      <c r="E1042" s="299"/>
    </row>
    <row r="1043" ht="20.1" customHeight="1" spans="1:5">
      <c r="A1043" s="297">
        <v>2140138</v>
      </c>
      <c r="B1043" s="301" t="s">
        <v>792</v>
      </c>
      <c r="C1043" s="275"/>
      <c r="D1043" s="275"/>
      <c r="E1043" s="299"/>
    </row>
    <row r="1044" ht="20.1" customHeight="1" spans="1:5">
      <c r="A1044" s="297">
        <v>2140139</v>
      </c>
      <c r="B1044" s="301" t="s">
        <v>793</v>
      </c>
      <c r="C1044" s="275">
        <v>348</v>
      </c>
      <c r="D1044" s="275">
        <v>353</v>
      </c>
      <c r="E1044" s="299">
        <f>SUM(D1044-C1044)/C1044</f>
        <v>0.014367816091954</v>
      </c>
    </row>
    <row r="1045" ht="20.1" customHeight="1" spans="1:5">
      <c r="A1045" s="297">
        <v>2140199</v>
      </c>
      <c r="B1045" s="301" t="s">
        <v>794</v>
      </c>
      <c r="C1045" s="275">
        <v>3464</v>
      </c>
      <c r="D1045" s="275">
        <v>566</v>
      </c>
      <c r="E1045" s="299">
        <f>SUM(D1045-C1045)/C1045</f>
        <v>-0.836605080831409</v>
      </c>
    </row>
    <row r="1046" ht="20.1" customHeight="1" spans="1:5">
      <c r="A1046" s="293">
        <v>21402</v>
      </c>
      <c r="B1046" s="305" t="s">
        <v>795</v>
      </c>
      <c r="C1046" s="295">
        <f>SUBTOTAL(9,C1047:C1054)</f>
        <v>0</v>
      </c>
      <c r="D1046" s="295">
        <f>SUBTOTAL(9,D1047:D1054)</f>
        <v>0</v>
      </c>
      <c r="E1046" s="296"/>
    </row>
    <row r="1047" ht="20.1" customHeight="1" spans="1:5">
      <c r="A1047" s="297">
        <v>2140201</v>
      </c>
      <c r="B1047" s="301" t="s">
        <v>13</v>
      </c>
      <c r="C1047" s="275"/>
      <c r="D1047" s="275"/>
      <c r="E1047" s="299"/>
    </row>
    <row r="1048" ht="20.1" customHeight="1" spans="1:5">
      <c r="A1048" s="297">
        <v>2140202</v>
      </c>
      <c r="B1048" s="301" t="s">
        <v>14</v>
      </c>
      <c r="C1048" s="275"/>
      <c r="D1048" s="275"/>
      <c r="E1048" s="299"/>
    </row>
    <row r="1049" ht="20.1" customHeight="1" spans="1:5">
      <c r="A1049" s="297">
        <v>2140203</v>
      </c>
      <c r="B1049" s="301" t="s">
        <v>15</v>
      </c>
      <c r="C1049" s="275"/>
      <c r="D1049" s="275"/>
      <c r="E1049" s="299"/>
    </row>
    <row r="1050" ht="20.1" customHeight="1" spans="1:5">
      <c r="A1050" s="297">
        <v>2140204</v>
      </c>
      <c r="B1050" s="301" t="s">
        <v>796</v>
      </c>
      <c r="C1050" s="275"/>
      <c r="D1050" s="275"/>
      <c r="E1050" s="299"/>
    </row>
    <row r="1051" ht="20.1" customHeight="1" spans="1:5">
      <c r="A1051" s="297">
        <v>2140205</v>
      </c>
      <c r="B1051" s="301" t="s">
        <v>797</v>
      </c>
      <c r="C1051" s="275"/>
      <c r="D1051" s="275"/>
      <c r="E1051" s="299"/>
    </row>
    <row r="1052" ht="20.1" customHeight="1" spans="1:5">
      <c r="A1052" s="297">
        <v>2140206</v>
      </c>
      <c r="B1052" s="301" t="s">
        <v>798</v>
      </c>
      <c r="C1052" s="275"/>
      <c r="D1052" s="275"/>
      <c r="E1052" s="299"/>
    </row>
    <row r="1053" ht="20.1" customHeight="1" spans="1:5">
      <c r="A1053" s="297">
        <v>2140207</v>
      </c>
      <c r="B1053" s="301" t="s">
        <v>799</v>
      </c>
      <c r="C1053" s="275"/>
      <c r="D1053" s="275"/>
      <c r="E1053" s="299"/>
    </row>
    <row r="1054" ht="20.1" customHeight="1" spans="1:5">
      <c r="A1054" s="297">
        <v>2140299</v>
      </c>
      <c r="B1054" s="301" t="s">
        <v>800</v>
      </c>
      <c r="C1054" s="275"/>
      <c r="D1054" s="275"/>
      <c r="E1054" s="299"/>
    </row>
    <row r="1055" ht="20.1" customHeight="1" spans="1:5">
      <c r="A1055" s="293">
        <v>21403</v>
      </c>
      <c r="B1055" s="305" t="s">
        <v>801</v>
      </c>
      <c r="C1055" s="295">
        <f>SUBTOTAL(9,C1056:C1065)</f>
        <v>0</v>
      </c>
      <c r="D1055" s="295">
        <f>SUBTOTAL(9,D1056:D1065)</f>
        <v>0</v>
      </c>
      <c r="E1055" s="296"/>
    </row>
    <row r="1056" ht="20.1" customHeight="1" spans="1:5">
      <c r="A1056" s="297">
        <v>2140301</v>
      </c>
      <c r="B1056" s="301" t="s">
        <v>13</v>
      </c>
      <c r="C1056" s="275"/>
      <c r="D1056" s="275"/>
      <c r="E1056" s="299"/>
    </row>
    <row r="1057" ht="20.1" customHeight="1" spans="1:5">
      <c r="A1057" s="297">
        <v>2140302</v>
      </c>
      <c r="B1057" s="301" t="s">
        <v>14</v>
      </c>
      <c r="C1057" s="275"/>
      <c r="D1057" s="275"/>
      <c r="E1057" s="299"/>
    </row>
    <row r="1058" ht="20.1" customHeight="1" spans="1:5">
      <c r="A1058" s="297">
        <v>2140303</v>
      </c>
      <c r="B1058" s="301" t="s">
        <v>15</v>
      </c>
      <c r="C1058" s="275"/>
      <c r="D1058" s="275"/>
      <c r="E1058" s="299"/>
    </row>
    <row r="1059" ht="20.1" customHeight="1" spans="1:5">
      <c r="A1059" s="297">
        <v>2140304</v>
      </c>
      <c r="B1059" s="301" t="s">
        <v>802</v>
      </c>
      <c r="C1059" s="275"/>
      <c r="D1059" s="275"/>
      <c r="E1059" s="299"/>
    </row>
    <row r="1060" ht="20.1" customHeight="1" spans="1:5">
      <c r="A1060" s="297">
        <v>2140305</v>
      </c>
      <c r="B1060" s="301" t="s">
        <v>803</v>
      </c>
      <c r="C1060" s="275"/>
      <c r="D1060" s="275"/>
      <c r="E1060" s="299"/>
    </row>
    <row r="1061" ht="20.1" customHeight="1" spans="1:5">
      <c r="A1061" s="297">
        <v>2140306</v>
      </c>
      <c r="B1061" s="301" t="s">
        <v>804</v>
      </c>
      <c r="C1061" s="275"/>
      <c r="D1061" s="275"/>
      <c r="E1061" s="299"/>
    </row>
    <row r="1062" ht="20.1" customHeight="1" spans="1:5">
      <c r="A1062" s="297">
        <v>2140307</v>
      </c>
      <c r="B1062" s="301" t="s">
        <v>805</v>
      </c>
      <c r="C1062" s="275"/>
      <c r="D1062" s="275"/>
      <c r="E1062" s="299"/>
    </row>
    <row r="1063" ht="20.1" customHeight="1" spans="1:5">
      <c r="A1063" s="297">
        <v>2140308</v>
      </c>
      <c r="B1063" s="301" t="s">
        <v>806</v>
      </c>
      <c r="C1063" s="275"/>
      <c r="D1063" s="275"/>
      <c r="E1063" s="299"/>
    </row>
    <row r="1064" s="283" customFormat="1" ht="20.1" customHeight="1" spans="1:5">
      <c r="A1064" s="297">
        <v>2140309</v>
      </c>
      <c r="B1064" s="300" t="s">
        <v>807</v>
      </c>
      <c r="C1064" s="274"/>
      <c r="D1064" s="274"/>
      <c r="E1064" s="307"/>
    </row>
    <row r="1065" ht="20.1" customHeight="1" spans="1:5">
      <c r="A1065" s="297">
        <v>2140399</v>
      </c>
      <c r="B1065" s="301" t="s">
        <v>808</v>
      </c>
      <c r="C1065" s="275"/>
      <c r="D1065" s="275"/>
      <c r="E1065" s="299"/>
    </row>
    <row r="1066" ht="20.1" customHeight="1" spans="1:5">
      <c r="A1066" s="293">
        <v>21404</v>
      </c>
      <c r="B1066" s="305" t="s">
        <v>809</v>
      </c>
      <c r="C1066" s="295">
        <f>SUBTOTAL(9,C1067:C1070)</f>
        <v>2922</v>
      </c>
      <c r="D1066" s="295">
        <f>SUBTOTAL(9,D1067:D1070)</f>
        <v>1315</v>
      </c>
      <c r="E1066" s="296">
        <f>SUM(D1066-C1066)/C1066</f>
        <v>-0.549965776865161</v>
      </c>
    </row>
    <row r="1067" ht="20.1" customHeight="1" spans="1:5">
      <c r="A1067" s="297">
        <v>2140401</v>
      </c>
      <c r="B1067" s="301" t="s">
        <v>810</v>
      </c>
      <c r="C1067" s="275">
        <v>495</v>
      </c>
      <c r="D1067" s="275">
        <v>203</v>
      </c>
      <c r="E1067" s="299">
        <f>SUM(D1067-C1067)/C1067</f>
        <v>-0.58989898989899</v>
      </c>
    </row>
    <row r="1068" ht="20.1" customHeight="1" spans="1:5">
      <c r="A1068" s="297">
        <v>2140402</v>
      </c>
      <c r="B1068" s="301" t="s">
        <v>811</v>
      </c>
      <c r="C1068" s="275">
        <v>2243</v>
      </c>
      <c r="D1068" s="275">
        <v>923</v>
      </c>
      <c r="E1068" s="299">
        <f>SUM(D1068-C1068)/C1068</f>
        <v>-0.588497547926884</v>
      </c>
    </row>
    <row r="1069" ht="20.1" customHeight="1" spans="1:5">
      <c r="A1069" s="297">
        <v>2140403</v>
      </c>
      <c r="B1069" s="301" t="s">
        <v>812</v>
      </c>
      <c r="C1069" s="275">
        <v>169</v>
      </c>
      <c r="D1069" s="275">
        <v>94</v>
      </c>
      <c r="E1069" s="299">
        <f>SUM(D1069-C1069)/C1069</f>
        <v>-0.443786982248521</v>
      </c>
    </row>
    <row r="1070" ht="20.1" customHeight="1" spans="1:5">
      <c r="A1070" s="297">
        <v>2140499</v>
      </c>
      <c r="B1070" s="301" t="s">
        <v>813</v>
      </c>
      <c r="C1070" s="275">
        <v>15</v>
      </c>
      <c r="D1070" s="275">
        <v>95</v>
      </c>
      <c r="E1070" s="299">
        <f>SUM(D1070-C1070)/C1070</f>
        <v>5.33333333333333</v>
      </c>
    </row>
    <row r="1071" ht="20.1" customHeight="1" spans="1:5">
      <c r="A1071" s="293">
        <v>21405</v>
      </c>
      <c r="B1071" s="305" t="s">
        <v>814</v>
      </c>
      <c r="C1071" s="295">
        <f>SUBTOTAL(9,C1072:C1077)</f>
        <v>0</v>
      </c>
      <c r="D1071" s="295">
        <f>SUBTOTAL(9,D1072:D1077)</f>
        <v>55</v>
      </c>
      <c r="E1071" s="296"/>
    </row>
    <row r="1072" ht="20.1" customHeight="1" spans="1:5">
      <c r="A1072" s="297">
        <v>2140501</v>
      </c>
      <c r="B1072" s="301" t="s">
        <v>13</v>
      </c>
      <c r="C1072" s="275"/>
      <c r="D1072" s="275"/>
      <c r="E1072" s="299"/>
    </row>
    <row r="1073" ht="20.1" customHeight="1" spans="1:5">
      <c r="A1073" s="297">
        <v>2140502</v>
      </c>
      <c r="B1073" s="301" t="s">
        <v>14</v>
      </c>
      <c r="C1073" s="275"/>
      <c r="D1073" s="275"/>
      <c r="E1073" s="299"/>
    </row>
    <row r="1074" ht="20.1" customHeight="1" spans="1:5">
      <c r="A1074" s="297">
        <v>2140503</v>
      </c>
      <c r="B1074" s="301" t="s">
        <v>15</v>
      </c>
      <c r="C1074" s="275"/>
      <c r="D1074" s="275"/>
      <c r="E1074" s="299"/>
    </row>
    <row r="1075" ht="20.1" customHeight="1" spans="1:5">
      <c r="A1075" s="297">
        <v>2140504</v>
      </c>
      <c r="B1075" s="301" t="s">
        <v>815</v>
      </c>
      <c r="C1075" s="275"/>
      <c r="D1075" s="275"/>
      <c r="E1075" s="299"/>
    </row>
    <row r="1076" ht="20.1" customHeight="1" spans="1:5">
      <c r="A1076" s="297">
        <v>2140505</v>
      </c>
      <c r="B1076" s="301" t="s">
        <v>816</v>
      </c>
      <c r="C1076" s="275"/>
      <c r="D1076" s="275"/>
      <c r="E1076" s="299"/>
    </row>
    <row r="1077" ht="20.1" customHeight="1" spans="1:5">
      <c r="A1077" s="297">
        <v>2140599</v>
      </c>
      <c r="B1077" s="301" t="s">
        <v>817</v>
      </c>
      <c r="C1077" s="275"/>
      <c r="D1077" s="275">
        <v>55</v>
      </c>
      <c r="E1077" s="299"/>
    </row>
    <row r="1078" ht="20.1" customHeight="1" spans="1:5">
      <c r="A1078" s="293">
        <v>21406</v>
      </c>
      <c r="B1078" s="305" t="s">
        <v>818</v>
      </c>
      <c r="C1078" s="295">
        <f>SUBTOTAL(9,C1079:C1082)</f>
        <v>5250</v>
      </c>
      <c r="D1078" s="295">
        <f>SUBTOTAL(9,D1079:D1082)</f>
        <v>4280</v>
      </c>
      <c r="E1078" s="296">
        <f>SUM(D1078-C1078)/C1078</f>
        <v>-0.184761904761905</v>
      </c>
    </row>
    <row r="1079" ht="20.1" customHeight="1" spans="1:5">
      <c r="A1079" s="297">
        <v>2140601</v>
      </c>
      <c r="B1079" s="301" t="s">
        <v>819</v>
      </c>
      <c r="C1079" s="275">
        <v>150</v>
      </c>
      <c r="D1079" s="275"/>
      <c r="E1079" s="299">
        <f>SUM(D1079-C1079)/C1079</f>
        <v>-1</v>
      </c>
    </row>
    <row r="1080" ht="20.1" customHeight="1" spans="1:5">
      <c r="A1080" s="297">
        <v>2140602</v>
      </c>
      <c r="B1080" s="301" t="s">
        <v>820</v>
      </c>
      <c r="C1080" s="275">
        <v>5100</v>
      </c>
      <c r="D1080" s="275">
        <v>4280</v>
      </c>
      <c r="E1080" s="299">
        <f>SUM(D1080-C1080)/C1080</f>
        <v>-0.16078431372549</v>
      </c>
    </row>
    <row r="1081" ht="20.1" customHeight="1" spans="1:5">
      <c r="A1081" s="297">
        <v>2140603</v>
      </c>
      <c r="B1081" s="301" t="s">
        <v>821</v>
      </c>
      <c r="C1081" s="275"/>
      <c r="D1081" s="275"/>
      <c r="E1081" s="299"/>
    </row>
    <row r="1082" ht="20.1" customHeight="1" spans="1:5">
      <c r="A1082" s="297">
        <v>2140699</v>
      </c>
      <c r="B1082" s="301" t="s">
        <v>822</v>
      </c>
      <c r="C1082" s="275"/>
      <c r="D1082" s="275"/>
      <c r="E1082" s="299"/>
    </row>
    <row r="1083" ht="20.1" customHeight="1" spans="1:5">
      <c r="A1083" s="293">
        <v>21499</v>
      </c>
      <c r="B1083" s="305" t="s">
        <v>823</v>
      </c>
      <c r="C1083" s="295">
        <f>SUBTOTAL(9,C1084:C1085)</f>
        <v>312</v>
      </c>
      <c r="D1083" s="295">
        <f>SUBTOTAL(9,D1084:D1085)</f>
        <v>3175</v>
      </c>
      <c r="E1083" s="296">
        <f>SUM(D1083-C1083)/C1083</f>
        <v>9.17628205128205</v>
      </c>
    </row>
    <row r="1084" ht="20.1" customHeight="1" spans="1:5">
      <c r="A1084" s="297">
        <v>2149901</v>
      </c>
      <c r="B1084" s="301" t="s">
        <v>824</v>
      </c>
      <c r="C1084" s="275"/>
      <c r="D1084" s="275"/>
      <c r="E1084" s="299"/>
    </row>
    <row r="1085" ht="20.1" customHeight="1" spans="1:5">
      <c r="A1085" s="297">
        <v>2149999</v>
      </c>
      <c r="B1085" s="301" t="s">
        <v>823</v>
      </c>
      <c r="C1085" s="275">
        <v>312</v>
      </c>
      <c r="D1085" s="275">
        <v>3175</v>
      </c>
      <c r="E1085" s="299">
        <f>SUM(D1085-C1085)/C1085</f>
        <v>9.17628205128205</v>
      </c>
    </row>
    <row r="1086" ht="20.1" customHeight="1" spans="1:5">
      <c r="A1086" s="303">
        <v>215</v>
      </c>
      <c r="B1086" s="306" t="s">
        <v>825</v>
      </c>
      <c r="C1086" s="291">
        <f>SUBTOTAL(9,C1087:C1162)</f>
        <v>10908</v>
      </c>
      <c r="D1086" s="291">
        <f>SUBTOTAL(9,D1087:D1162)</f>
        <v>11844</v>
      </c>
      <c r="E1086" s="292">
        <f>SUM(D1086-C1086)/C1086</f>
        <v>0.0858085808580858</v>
      </c>
    </row>
    <row r="1087" ht="20.1" customHeight="1" spans="1:5">
      <c r="A1087" s="293">
        <v>21501</v>
      </c>
      <c r="B1087" s="305" t="s">
        <v>826</v>
      </c>
      <c r="C1087" s="295">
        <f>SUBTOTAL(9,C1088:C1096)</f>
        <v>135</v>
      </c>
      <c r="D1087" s="295">
        <f>SUBTOTAL(9,D1088:D1096)</f>
        <v>246</v>
      </c>
      <c r="E1087" s="296">
        <f>SUM(D1087-C1087)/C1087</f>
        <v>0.822222222222222</v>
      </c>
    </row>
    <row r="1088" ht="20.1" customHeight="1" spans="1:5">
      <c r="A1088" s="297">
        <v>2150101</v>
      </c>
      <c r="B1088" s="301" t="s">
        <v>13</v>
      </c>
      <c r="C1088" s="275"/>
      <c r="D1088" s="275"/>
      <c r="E1088" s="299"/>
    </row>
    <row r="1089" ht="20.1" customHeight="1" spans="1:5">
      <c r="A1089" s="297">
        <v>2150102</v>
      </c>
      <c r="B1089" s="301" t="s">
        <v>14</v>
      </c>
      <c r="C1089" s="275"/>
      <c r="D1089" s="275">
        <v>1</v>
      </c>
      <c r="E1089" s="299"/>
    </row>
    <row r="1090" ht="20.1" customHeight="1" spans="1:5">
      <c r="A1090" s="297">
        <v>2150103</v>
      </c>
      <c r="B1090" s="301" t="s">
        <v>15</v>
      </c>
      <c r="C1090" s="275"/>
      <c r="D1090" s="275"/>
      <c r="E1090" s="299"/>
    </row>
    <row r="1091" ht="20.1" customHeight="1" spans="1:5">
      <c r="A1091" s="297">
        <v>2150104</v>
      </c>
      <c r="B1091" s="301" t="s">
        <v>827</v>
      </c>
      <c r="C1091" s="275">
        <v>135</v>
      </c>
      <c r="D1091" s="275">
        <v>145</v>
      </c>
      <c r="E1091" s="299">
        <f>SUM(D1091-C1091)/C1091</f>
        <v>0.0740740740740741</v>
      </c>
    </row>
    <row r="1092" ht="20.1" customHeight="1" spans="1:5">
      <c r="A1092" s="297">
        <v>2150105</v>
      </c>
      <c r="B1092" s="301" t="s">
        <v>828</v>
      </c>
      <c r="C1092" s="275"/>
      <c r="D1092" s="275"/>
      <c r="E1092" s="299"/>
    </row>
    <row r="1093" ht="20.1" customHeight="1" spans="1:5">
      <c r="A1093" s="297">
        <v>2150106</v>
      </c>
      <c r="B1093" s="301" t="s">
        <v>829</v>
      </c>
      <c r="C1093" s="275"/>
      <c r="D1093" s="275"/>
      <c r="E1093" s="299"/>
    </row>
    <row r="1094" ht="20.1" customHeight="1" spans="1:5">
      <c r="A1094" s="297">
        <v>2150107</v>
      </c>
      <c r="B1094" s="301" t="s">
        <v>830</v>
      </c>
      <c r="C1094" s="275"/>
      <c r="D1094" s="275"/>
      <c r="E1094" s="299"/>
    </row>
    <row r="1095" ht="20.1" customHeight="1" spans="1:5">
      <c r="A1095" s="297">
        <v>2150108</v>
      </c>
      <c r="B1095" s="301" t="s">
        <v>831</v>
      </c>
      <c r="C1095" s="275"/>
      <c r="D1095" s="275"/>
      <c r="E1095" s="299"/>
    </row>
    <row r="1096" ht="20.1" customHeight="1" spans="1:5">
      <c r="A1096" s="297">
        <v>2150199</v>
      </c>
      <c r="B1096" s="301" t="s">
        <v>832</v>
      </c>
      <c r="C1096" s="275"/>
      <c r="D1096" s="275">
        <v>100</v>
      </c>
      <c r="E1096" s="299"/>
    </row>
    <row r="1097" ht="20.1" customHeight="1" spans="1:5">
      <c r="A1097" s="293">
        <v>21502</v>
      </c>
      <c r="B1097" s="305" t="s">
        <v>833</v>
      </c>
      <c r="C1097" s="295">
        <f>SUBTOTAL(9,C1098:C1112)</f>
        <v>139</v>
      </c>
      <c r="D1097" s="295">
        <f>SUBTOTAL(9,D1098:D1112)</f>
        <v>97</v>
      </c>
      <c r="E1097" s="296">
        <f>SUM(D1097-C1097)/C1097</f>
        <v>-0.302158273381295</v>
      </c>
    </row>
    <row r="1098" ht="20.1" customHeight="1" spans="1:5">
      <c r="A1098" s="297">
        <v>2150201</v>
      </c>
      <c r="B1098" s="301" t="s">
        <v>13</v>
      </c>
      <c r="C1098" s="275"/>
      <c r="D1098" s="275"/>
      <c r="E1098" s="299"/>
    </row>
    <row r="1099" ht="20.1" customHeight="1" spans="1:5">
      <c r="A1099" s="297">
        <v>2150202</v>
      </c>
      <c r="B1099" s="301" t="s">
        <v>14</v>
      </c>
      <c r="C1099" s="275"/>
      <c r="D1099" s="275"/>
      <c r="E1099" s="299"/>
    </row>
    <row r="1100" ht="20.1" customHeight="1" spans="1:5">
      <c r="A1100" s="297">
        <v>2150203</v>
      </c>
      <c r="B1100" s="301" t="s">
        <v>15</v>
      </c>
      <c r="C1100" s="275"/>
      <c r="D1100" s="275"/>
      <c r="E1100" s="299"/>
    </row>
    <row r="1101" ht="20.1" customHeight="1" spans="1:5">
      <c r="A1101" s="297">
        <v>2150204</v>
      </c>
      <c r="B1101" s="301" t="s">
        <v>834</v>
      </c>
      <c r="C1101" s="275"/>
      <c r="D1101" s="275"/>
      <c r="E1101" s="299"/>
    </row>
    <row r="1102" ht="20.1" customHeight="1" spans="1:5">
      <c r="A1102" s="297">
        <v>2150205</v>
      </c>
      <c r="B1102" s="301" t="s">
        <v>835</v>
      </c>
      <c r="C1102" s="275"/>
      <c r="D1102" s="275"/>
      <c r="E1102" s="299"/>
    </row>
    <row r="1103" ht="20.1" customHeight="1" spans="1:5">
      <c r="A1103" s="297">
        <v>2150206</v>
      </c>
      <c r="B1103" s="301" t="s">
        <v>836</v>
      </c>
      <c r="C1103" s="275"/>
      <c r="D1103" s="275"/>
      <c r="E1103" s="299"/>
    </row>
    <row r="1104" ht="20.1" customHeight="1" spans="1:5">
      <c r="A1104" s="297">
        <v>2150207</v>
      </c>
      <c r="B1104" s="301" t="s">
        <v>837</v>
      </c>
      <c r="C1104" s="275"/>
      <c r="D1104" s="275"/>
      <c r="E1104" s="299"/>
    </row>
    <row r="1105" ht="20.1" customHeight="1" spans="1:5">
      <c r="A1105" s="297">
        <v>2150208</v>
      </c>
      <c r="B1105" s="301" t="s">
        <v>838</v>
      </c>
      <c r="C1105" s="275"/>
      <c r="D1105" s="275"/>
      <c r="E1105" s="299"/>
    </row>
    <row r="1106" ht="20.1" customHeight="1" spans="1:5">
      <c r="A1106" s="297">
        <v>2150209</v>
      </c>
      <c r="B1106" s="301" t="s">
        <v>839</v>
      </c>
      <c r="C1106" s="275"/>
      <c r="D1106" s="275"/>
      <c r="E1106" s="299"/>
    </row>
    <row r="1107" ht="20.1" customHeight="1" spans="1:5">
      <c r="A1107" s="297">
        <v>2150210</v>
      </c>
      <c r="B1107" s="301" t="s">
        <v>840</v>
      </c>
      <c r="C1107" s="275"/>
      <c r="D1107" s="275"/>
      <c r="E1107" s="299"/>
    </row>
    <row r="1108" ht="20.1" customHeight="1" spans="1:5">
      <c r="A1108" s="297">
        <v>2150212</v>
      </c>
      <c r="B1108" s="301" t="s">
        <v>841</v>
      </c>
      <c r="C1108" s="275"/>
      <c r="D1108" s="275"/>
      <c r="E1108" s="299"/>
    </row>
    <row r="1109" ht="20.1" customHeight="1" spans="1:5">
      <c r="A1109" s="297">
        <v>2150213</v>
      </c>
      <c r="B1109" s="301" t="s">
        <v>842</v>
      </c>
      <c r="C1109" s="275"/>
      <c r="D1109" s="275"/>
      <c r="E1109" s="299"/>
    </row>
    <row r="1110" ht="20.1" customHeight="1" spans="1:5">
      <c r="A1110" s="297">
        <v>2150214</v>
      </c>
      <c r="B1110" s="301" t="s">
        <v>843</v>
      </c>
      <c r="C1110" s="275"/>
      <c r="D1110" s="275"/>
      <c r="E1110" s="299"/>
    </row>
    <row r="1111" ht="20.1" customHeight="1" spans="1:5">
      <c r="A1111" s="297">
        <v>2150215</v>
      </c>
      <c r="B1111" s="301" t="s">
        <v>844</v>
      </c>
      <c r="C1111" s="275"/>
      <c r="D1111" s="275"/>
      <c r="E1111" s="299"/>
    </row>
    <row r="1112" ht="20.1" customHeight="1" spans="1:5">
      <c r="A1112" s="297">
        <v>2150299</v>
      </c>
      <c r="B1112" s="301" t="s">
        <v>845</v>
      </c>
      <c r="C1112" s="275">
        <v>139</v>
      </c>
      <c r="D1112" s="275">
        <v>97</v>
      </c>
      <c r="E1112" s="299">
        <f>SUM(D1112-C1112)/C1112</f>
        <v>-0.302158273381295</v>
      </c>
    </row>
    <row r="1113" ht="20.1" customHeight="1" spans="1:5">
      <c r="A1113" s="293">
        <v>21503</v>
      </c>
      <c r="B1113" s="305" t="s">
        <v>846</v>
      </c>
      <c r="C1113" s="295">
        <f>SUBTOTAL(9,C1114:C1117)</f>
        <v>0</v>
      </c>
      <c r="D1113" s="295">
        <f>SUBTOTAL(9,D1114:D1117)</f>
        <v>0</v>
      </c>
      <c r="E1113" s="296"/>
    </row>
    <row r="1114" ht="20.1" customHeight="1" spans="1:5">
      <c r="A1114" s="297">
        <v>2150301</v>
      </c>
      <c r="B1114" s="301" t="s">
        <v>13</v>
      </c>
      <c r="C1114" s="275"/>
      <c r="D1114" s="275"/>
      <c r="E1114" s="299"/>
    </row>
    <row r="1115" ht="20.1" customHeight="1" spans="1:5">
      <c r="A1115" s="297">
        <v>2150302</v>
      </c>
      <c r="B1115" s="301" t="s">
        <v>14</v>
      </c>
      <c r="C1115" s="275"/>
      <c r="D1115" s="275"/>
      <c r="E1115" s="299"/>
    </row>
    <row r="1116" ht="20.1" customHeight="1" spans="1:5">
      <c r="A1116" s="297">
        <v>2150303</v>
      </c>
      <c r="B1116" s="301" t="s">
        <v>15</v>
      </c>
      <c r="C1116" s="275"/>
      <c r="D1116" s="275"/>
      <c r="E1116" s="299"/>
    </row>
    <row r="1117" ht="20.1" customHeight="1" spans="1:5">
      <c r="A1117" s="297">
        <v>2150399</v>
      </c>
      <c r="B1117" s="301" t="s">
        <v>847</v>
      </c>
      <c r="C1117" s="275"/>
      <c r="D1117" s="275"/>
      <c r="E1117" s="299"/>
    </row>
    <row r="1118" ht="20.1" customHeight="1" spans="1:5">
      <c r="A1118" s="293">
        <v>21505</v>
      </c>
      <c r="B1118" s="302" t="s">
        <v>848</v>
      </c>
      <c r="C1118" s="295">
        <f>SUBTOTAL(9,C1119:C1132)</f>
        <v>5938</v>
      </c>
      <c r="D1118" s="295">
        <f>SUBTOTAL(9,D1119:D1132)</f>
        <v>9096</v>
      </c>
      <c r="E1118" s="296">
        <f>SUM(D1118-C1118)/C1118</f>
        <v>0.531828898619064</v>
      </c>
    </row>
    <row r="1119" ht="20.1" customHeight="1" spans="1:5">
      <c r="A1119" s="297">
        <v>2150501</v>
      </c>
      <c r="B1119" s="301" t="s">
        <v>13</v>
      </c>
      <c r="C1119" s="275">
        <v>175</v>
      </c>
      <c r="D1119" s="275">
        <v>185</v>
      </c>
      <c r="E1119" s="299">
        <f>SUM(D1119-C1119)/C1119</f>
        <v>0.0571428571428571</v>
      </c>
    </row>
    <row r="1120" ht="20.1" customHeight="1" spans="1:5">
      <c r="A1120" s="297">
        <v>2150502</v>
      </c>
      <c r="B1120" s="301" t="s">
        <v>14</v>
      </c>
      <c r="C1120" s="275">
        <v>5321</v>
      </c>
      <c r="D1120" s="275">
        <v>893</v>
      </c>
      <c r="E1120" s="299">
        <f>SUM(D1120-C1120)/C1120</f>
        <v>-0.832174403307649</v>
      </c>
    </row>
    <row r="1121" ht="20.1" customHeight="1" spans="1:5">
      <c r="A1121" s="297">
        <v>2150503</v>
      </c>
      <c r="B1121" s="301" t="s">
        <v>15</v>
      </c>
      <c r="C1121" s="275"/>
      <c r="D1121" s="275"/>
      <c r="E1121" s="299"/>
    </row>
    <row r="1122" ht="20.1" customHeight="1" spans="1:5">
      <c r="A1122" s="297">
        <v>2150505</v>
      </c>
      <c r="B1122" s="301" t="s">
        <v>849</v>
      </c>
      <c r="C1122" s="275"/>
      <c r="D1122" s="275"/>
      <c r="E1122" s="299"/>
    </row>
    <row r="1123" ht="20.1" customHeight="1" spans="1:5">
      <c r="A1123" s="297">
        <v>2150506</v>
      </c>
      <c r="B1123" s="301" t="s">
        <v>850</v>
      </c>
      <c r="C1123" s="275"/>
      <c r="D1123" s="275">
        <v>100</v>
      </c>
      <c r="E1123" s="299"/>
    </row>
    <row r="1124" ht="20.1" customHeight="1" spans="1:5">
      <c r="A1124" s="297">
        <v>2150507</v>
      </c>
      <c r="B1124" s="301" t="s">
        <v>851</v>
      </c>
      <c r="C1124" s="275"/>
      <c r="D1124" s="275"/>
      <c r="E1124" s="299"/>
    </row>
    <row r="1125" ht="20.1" customHeight="1" spans="1:5">
      <c r="A1125" s="297">
        <v>2150508</v>
      </c>
      <c r="B1125" s="301" t="s">
        <v>852</v>
      </c>
      <c r="C1125" s="275"/>
      <c r="D1125" s="275"/>
      <c r="E1125" s="299"/>
    </row>
    <row r="1126" ht="20.1" customHeight="1" spans="1:5">
      <c r="A1126" s="297">
        <v>2150509</v>
      </c>
      <c r="B1126" s="301" t="s">
        <v>853</v>
      </c>
      <c r="C1126" s="275"/>
      <c r="D1126" s="275"/>
      <c r="E1126" s="299"/>
    </row>
    <row r="1127" ht="20.1" customHeight="1" spans="1:5">
      <c r="A1127" s="297">
        <v>2150510</v>
      </c>
      <c r="B1127" s="301" t="s">
        <v>854</v>
      </c>
      <c r="C1127" s="275">
        <v>330</v>
      </c>
      <c r="D1127" s="275">
        <v>7868</v>
      </c>
      <c r="E1127" s="299">
        <f>SUM(D1127-C1127)/C1127</f>
        <v>22.8424242424242</v>
      </c>
    </row>
    <row r="1128" ht="20.1" customHeight="1" spans="1:5">
      <c r="A1128" s="297">
        <v>2150511</v>
      </c>
      <c r="B1128" s="301" t="s">
        <v>855</v>
      </c>
      <c r="C1128" s="275"/>
      <c r="D1128" s="275"/>
      <c r="E1128" s="299"/>
    </row>
    <row r="1129" ht="20.1" customHeight="1" spans="1:5">
      <c r="A1129" s="297">
        <v>2150513</v>
      </c>
      <c r="B1129" s="301" t="s">
        <v>815</v>
      </c>
      <c r="C1129" s="275"/>
      <c r="D1129" s="275"/>
      <c r="E1129" s="299"/>
    </row>
    <row r="1130" s="283" customFormat="1" ht="20.1" customHeight="1" spans="1:5">
      <c r="A1130" s="297">
        <v>2150514</v>
      </c>
      <c r="B1130" s="300" t="s">
        <v>856</v>
      </c>
      <c r="C1130" s="274"/>
      <c r="D1130" s="274"/>
      <c r="E1130" s="307"/>
    </row>
    <row r="1131" ht="20.1" customHeight="1" spans="1:5">
      <c r="A1131" s="297">
        <v>2150515</v>
      </c>
      <c r="B1131" s="301" t="s">
        <v>857</v>
      </c>
      <c r="C1131" s="275"/>
      <c r="D1131" s="275">
        <v>50</v>
      </c>
      <c r="E1131" s="299"/>
    </row>
    <row r="1132" ht="20.1" customHeight="1" spans="1:5">
      <c r="A1132" s="297">
        <v>2150599</v>
      </c>
      <c r="B1132" s="301" t="s">
        <v>858</v>
      </c>
      <c r="C1132" s="275">
        <v>112</v>
      </c>
      <c r="D1132" s="275"/>
      <c r="E1132" s="299">
        <f>SUM(D1132-C1132)/C1132</f>
        <v>-1</v>
      </c>
    </row>
    <row r="1133" ht="20.1" customHeight="1" spans="1:5">
      <c r="A1133" s="293">
        <v>21506</v>
      </c>
      <c r="B1133" s="305" t="s">
        <v>859</v>
      </c>
      <c r="C1133" s="295">
        <f>SUBTOTAL(9,C1134:C1141)</f>
        <v>1919</v>
      </c>
      <c r="D1133" s="295">
        <f>SUBTOTAL(9,D1134:D1141)</f>
        <v>1525</v>
      </c>
      <c r="E1133" s="296">
        <f>SUM(D1133-C1133)/C1133</f>
        <v>-0.205315268368942</v>
      </c>
    </row>
    <row r="1134" ht="20.1" customHeight="1" spans="1:5">
      <c r="A1134" s="297">
        <v>2150601</v>
      </c>
      <c r="B1134" s="301" t="s">
        <v>13</v>
      </c>
      <c r="C1134" s="275">
        <v>249</v>
      </c>
      <c r="D1134" s="275">
        <v>243</v>
      </c>
      <c r="E1134" s="299">
        <f>SUM(D1134-C1134)/C1134</f>
        <v>-0.0240963855421687</v>
      </c>
    </row>
    <row r="1135" ht="20.1" customHeight="1" spans="1:5">
      <c r="A1135" s="297">
        <v>2150602</v>
      </c>
      <c r="B1135" s="301" t="s">
        <v>14</v>
      </c>
      <c r="C1135" s="275">
        <v>257</v>
      </c>
      <c r="D1135" s="275">
        <v>571</v>
      </c>
      <c r="E1135" s="299">
        <f>SUM(D1135-C1135)/C1135</f>
        <v>1.22178988326848</v>
      </c>
    </row>
    <row r="1136" ht="20.1" customHeight="1" spans="1:5">
      <c r="A1136" s="297">
        <v>2150603</v>
      </c>
      <c r="B1136" s="301" t="s">
        <v>15</v>
      </c>
      <c r="C1136" s="275"/>
      <c r="D1136" s="275"/>
      <c r="E1136" s="299"/>
    </row>
    <row r="1137" ht="20.1" customHeight="1" spans="1:5">
      <c r="A1137" s="297">
        <v>2150604</v>
      </c>
      <c r="B1137" s="301" t="s">
        <v>860</v>
      </c>
      <c r="C1137" s="275"/>
      <c r="D1137" s="275"/>
      <c r="E1137" s="299"/>
    </row>
    <row r="1138" ht="20.1" customHeight="1" spans="1:5">
      <c r="A1138" s="297">
        <v>2150605</v>
      </c>
      <c r="B1138" s="301" t="s">
        <v>861</v>
      </c>
      <c r="C1138" s="275"/>
      <c r="D1138" s="275"/>
      <c r="E1138" s="299"/>
    </row>
    <row r="1139" ht="20.1" customHeight="1" spans="1:5">
      <c r="A1139" s="297">
        <v>2150606</v>
      </c>
      <c r="B1139" s="301" t="s">
        <v>862</v>
      </c>
      <c r="C1139" s="275">
        <v>354</v>
      </c>
      <c r="D1139" s="275">
        <v>50</v>
      </c>
      <c r="E1139" s="299">
        <f>SUM(D1139-C1139)/C1139</f>
        <v>-0.858757062146893</v>
      </c>
    </row>
    <row r="1140" ht="20.1" customHeight="1" spans="1:5">
      <c r="A1140" s="297">
        <v>2150607</v>
      </c>
      <c r="B1140" s="301" t="s">
        <v>863</v>
      </c>
      <c r="C1140" s="275">
        <v>408</v>
      </c>
      <c r="D1140" s="275">
        <v>388</v>
      </c>
      <c r="E1140" s="299">
        <f>SUM(D1140-C1140)/C1140</f>
        <v>-0.0490196078431373</v>
      </c>
    </row>
    <row r="1141" ht="20.1" customHeight="1" spans="1:5">
      <c r="A1141" s="297">
        <v>2150699</v>
      </c>
      <c r="B1141" s="301" t="s">
        <v>864</v>
      </c>
      <c r="C1141" s="275">
        <v>651</v>
      </c>
      <c r="D1141" s="275">
        <v>273</v>
      </c>
      <c r="E1141" s="299">
        <f>SUM(D1141-C1141)/C1141</f>
        <v>-0.580645161290323</v>
      </c>
    </row>
    <row r="1142" ht="20.1" customHeight="1" spans="1:5">
      <c r="A1142" s="293">
        <v>21507</v>
      </c>
      <c r="B1142" s="305" t="s">
        <v>865</v>
      </c>
      <c r="C1142" s="295">
        <f>SUBTOTAL(9,C1143:C1148)</f>
        <v>0</v>
      </c>
      <c r="D1142" s="295">
        <f>SUBTOTAL(9,D1143:D1148)</f>
        <v>0</v>
      </c>
      <c r="E1142" s="296"/>
    </row>
    <row r="1143" ht="20.1" customHeight="1" spans="1:5">
      <c r="A1143" s="297">
        <v>2150701</v>
      </c>
      <c r="B1143" s="301" t="s">
        <v>13</v>
      </c>
      <c r="C1143" s="275"/>
      <c r="D1143" s="275"/>
      <c r="E1143" s="299"/>
    </row>
    <row r="1144" ht="20.1" customHeight="1" spans="1:5">
      <c r="A1144" s="297">
        <v>2150702</v>
      </c>
      <c r="B1144" s="301" t="s">
        <v>14</v>
      </c>
      <c r="C1144" s="275"/>
      <c r="D1144" s="275"/>
      <c r="E1144" s="299"/>
    </row>
    <row r="1145" ht="20.1" customHeight="1" spans="1:5">
      <c r="A1145" s="297">
        <v>2150703</v>
      </c>
      <c r="B1145" s="301" t="s">
        <v>15</v>
      </c>
      <c r="C1145" s="275"/>
      <c r="D1145" s="275"/>
      <c r="E1145" s="299"/>
    </row>
    <row r="1146" ht="20.1" customHeight="1" spans="1:5">
      <c r="A1146" s="297">
        <v>2150704</v>
      </c>
      <c r="B1146" s="301" t="s">
        <v>866</v>
      </c>
      <c r="C1146" s="275"/>
      <c r="D1146" s="275"/>
      <c r="E1146" s="299"/>
    </row>
    <row r="1147" ht="20.1" customHeight="1" spans="1:5">
      <c r="A1147" s="297">
        <v>2150705</v>
      </c>
      <c r="B1147" s="301" t="s">
        <v>867</v>
      </c>
      <c r="C1147" s="275"/>
      <c r="D1147" s="275"/>
      <c r="E1147" s="299"/>
    </row>
    <row r="1148" ht="20.1" customHeight="1" spans="1:5">
      <c r="A1148" s="297">
        <v>2150799</v>
      </c>
      <c r="B1148" s="301" t="s">
        <v>868</v>
      </c>
      <c r="C1148" s="275"/>
      <c r="D1148" s="275"/>
      <c r="E1148" s="299"/>
    </row>
    <row r="1149" ht="20.1" customHeight="1" spans="1:5">
      <c r="A1149" s="293">
        <v>21508</v>
      </c>
      <c r="B1149" s="305" t="s">
        <v>869</v>
      </c>
      <c r="C1149" s="295">
        <f>SUBTOTAL(9,C1150:C1155)</f>
        <v>2377</v>
      </c>
      <c r="D1149" s="295">
        <f>SUBTOTAL(9,D1150:D1155)</f>
        <v>880</v>
      </c>
      <c r="E1149" s="296">
        <f t="shared" ref="E1149:E1156" si="24">SUM(D1149-C1149)/C1149</f>
        <v>-0.629785443836769</v>
      </c>
    </row>
    <row r="1150" ht="20.1" customHeight="1" spans="1:5">
      <c r="A1150" s="297">
        <v>2150801</v>
      </c>
      <c r="B1150" s="301" t="s">
        <v>13</v>
      </c>
      <c r="C1150" s="275"/>
      <c r="D1150" s="275"/>
      <c r="E1150" s="299"/>
    </row>
    <row r="1151" ht="20.1" customHeight="1" spans="1:5">
      <c r="A1151" s="297">
        <v>2150802</v>
      </c>
      <c r="B1151" s="301" t="s">
        <v>14</v>
      </c>
      <c r="C1151" s="275"/>
      <c r="D1151" s="275"/>
      <c r="E1151" s="299"/>
    </row>
    <row r="1152" ht="20.1" customHeight="1" spans="1:5">
      <c r="A1152" s="297">
        <v>2150803</v>
      </c>
      <c r="B1152" s="301" t="s">
        <v>15</v>
      </c>
      <c r="C1152" s="275"/>
      <c r="D1152" s="275"/>
      <c r="E1152" s="299"/>
    </row>
    <row r="1153" ht="20.1" customHeight="1" spans="1:5">
      <c r="A1153" s="297">
        <v>2150804</v>
      </c>
      <c r="B1153" s="301" t="s">
        <v>870</v>
      </c>
      <c r="C1153" s="275">
        <v>12</v>
      </c>
      <c r="D1153" s="275">
        <v>28</v>
      </c>
      <c r="E1153" s="299">
        <f t="shared" si="24"/>
        <v>1.33333333333333</v>
      </c>
    </row>
    <row r="1154" ht="20.1" customHeight="1" spans="1:5">
      <c r="A1154" s="297">
        <v>2150805</v>
      </c>
      <c r="B1154" s="301" t="s">
        <v>871</v>
      </c>
      <c r="C1154" s="275">
        <v>505</v>
      </c>
      <c r="D1154" s="275">
        <v>270</v>
      </c>
      <c r="E1154" s="299">
        <f t="shared" si="24"/>
        <v>-0.465346534653465</v>
      </c>
    </row>
    <row r="1155" ht="20.1" customHeight="1" spans="1:5">
      <c r="A1155" s="297">
        <v>2150899</v>
      </c>
      <c r="B1155" s="301" t="s">
        <v>872</v>
      </c>
      <c r="C1155" s="275">
        <v>1860</v>
      </c>
      <c r="D1155" s="275">
        <v>582</v>
      </c>
      <c r="E1155" s="299">
        <f t="shared" si="24"/>
        <v>-0.687096774193548</v>
      </c>
    </row>
    <row r="1156" ht="20.1" customHeight="1" spans="1:5">
      <c r="A1156" s="293">
        <v>21599</v>
      </c>
      <c r="B1156" s="305" t="s">
        <v>873</v>
      </c>
      <c r="C1156" s="295">
        <f>SUBTOTAL(9,C1157:C1162)</f>
        <v>400</v>
      </c>
      <c r="D1156" s="295">
        <f>SUBTOTAL(9,D1157:D1162)</f>
        <v>0</v>
      </c>
      <c r="E1156" s="296">
        <f t="shared" si="24"/>
        <v>-1</v>
      </c>
    </row>
    <row r="1157" ht="20.1" customHeight="1" spans="1:5">
      <c r="A1157" s="297">
        <v>2159901</v>
      </c>
      <c r="B1157" s="301" t="s">
        <v>874</v>
      </c>
      <c r="C1157" s="275"/>
      <c r="D1157" s="275"/>
      <c r="E1157" s="299"/>
    </row>
    <row r="1158" ht="20.1" customHeight="1" spans="1:5">
      <c r="A1158" s="297">
        <v>2159902</v>
      </c>
      <c r="B1158" s="301" t="s">
        <v>875</v>
      </c>
      <c r="C1158" s="275"/>
      <c r="D1158" s="275"/>
      <c r="E1158" s="299"/>
    </row>
    <row r="1159" ht="20.1" customHeight="1" spans="1:5">
      <c r="A1159" s="297">
        <v>2159904</v>
      </c>
      <c r="B1159" s="301" t="s">
        <v>876</v>
      </c>
      <c r="C1159" s="275">
        <v>400</v>
      </c>
      <c r="D1159" s="275"/>
      <c r="E1159" s="299">
        <f t="shared" ref="E1159:E1166" si="25">SUM(D1159-C1159)/C1159</f>
        <v>-1</v>
      </c>
    </row>
    <row r="1160" ht="20.1" customHeight="1" spans="1:5">
      <c r="A1160" s="297">
        <v>2159905</v>
      </c>
      <c r="B1160" s="301" t="s">
        <v>877</v>
      </c>
      <c r="C1160" s="275"/>
      <c r="D1160" s="275"/>
      <c r="E1160" s="299"/>
    </row>
    <row r="1161" ht="20.1" customHeight="1" spans="1:5">
      <c r="A1161" s="297">
        <v>2159906</v>
      </c>
      <c r="B1161" s="301" t="s">
        <v>878</v>
      </c>
      <c r="C1161" s="275"/>
      <c r="D1161" s="275"/>
      <c r="E1161" s="299"/>
    </row>
    <row r="1162" ht="20.1" customHeight="1" spans="1:5">
      <c r="A1162" s="297">
        <v>2159999</v>
      </c>
      <c r="B1162" s="301" t="s">
        <v>873</v>
      </c>
      <c r="C1162" s="275"/>
      <c r="D1162" s="275"/>
      <c r="E1162" s="299"/>
    </row>
    <row r="1163" ht="20.1" customHeight="1" spans="1:5">
      <c r="A1163" s="303">
        <v>216</v>
      </c>
      <c r="B1163" s="306" t="s">
        <v>879</v>
      </c>
      <c r="C1163" s="291">
        <f>SUBTOTAL(9,C1164:C1189)</f>
        <v>2681</v>
      </c>
      <c r="D1163" s="291">
        <f>SUBTOTAL(9,D1164:D1189)</f>
        <v>3247</v>
      </c>
      <c r="E1163" s="292">
        <f t="shared" si="25"/>
        <v>0.211115255501678</v>
      </c>
    </row>
    <row r="1164" ht="20.1" customHeight="1" spans="1:5">
      <c r="A1164" s="293">
        <v>21602</v>
      </c>
      <c r="B1164" s="305" t="s">
        <v>880</v>
      </c>
      <c r="C1164" s="295">
        <f>SUBTOTAL(9,C1165:C1173)</f>
        <v>1665</v>
      </c>
      <c r="D1164" s="295">
        <f>SUBTOTAL(9,D1165:D1173)</f>
        <v>1483</v>
      </c>
      <c r="E1164" s="296">
        <f t="shared" si="25"/>
        <v>-0.109309309309309</v>
      </c>
    </row>
    <row r="1165" ht="20.1" customHeight="1" spans="1:5">
      <c r="A1165" s="297">
        <v>2160201</v>
      </c>
      <c r="B1165" s="301" t="s">
        <v>13</v>
      </c>
      <c r="C1165" s="275">
        <v>124</v>
      </c>
      <c r="D1165" s="275">
        <v>113</v>
      </c>
      <c r="E1165" s="299">
        <f t="shared" si="25"/>
        <v>-0.0887096774193548</v>
      </c>
    </row>
    <row r="1166" ht="20.1" customHeight="1" spans="1:5">
      <c r="A1166" s="297">
        <v>2160202</v>
      </c>
      <c r="B1166" s="301" t="s">
        <v>14</v>
      </c>
      <c r="C1166" s="275">
        <v>132</v>
      </c>
      <c r="D1166" s="275">
        <v>882</v>
      </c>
      <c r="E1166" s="299">
        <f t="shared" si="25"/>
        <v>5.68181818181818</v>
      </c>
    </row>
    <row r="1167" ht="20.1" customHeight="1" spans="1:5">
      <c r="A1167" s="297">
        <v>2160203</v>
      </c>
      <c r="B1167" s="301" t="s">
        <v>15</v>
      </c>
      <c r="C1167" s="275"/>
      <c r="D1167" s="275"/>
      <c r="E1167" s="299"/>
    </row>
    <row r="1168" ht="20.1" customHeight="1" spans="1:5">
      <c r="A1168" s="297">
        <v>2160216</v>
      </c>
      <c r="B1168" s="301" t="s">
        <v>881</v>
      </c>
      <c r="C1168" s="275"/>
      <c r="D1168" s="275"/>
      <c r="E1168" s="299"/>
    </row>
    <row r="1169" ht="20.1" customHeight="1" spans="1:5">
      <c r="A1169" s="297">
        <v>2160217</v>
      </c>
      <c r="B1169" s="301" t="s">
        <v>882</v>
      </c>
      <c r="C1169" s="275"/>
      <c r="D1169" s="275">
        <v>61</v>
      </c>
      <c r="E1169" s="299"/>
    </row>
    <row r="1170" s="283" customFormat="1" ht="20.1" customHeight="1" spans="1:5">
      <c r="A1170" s="297">
        <v>2160218</v>
      </c>
      <c r="B1170" s="300" t="s">
        <v>883</v>
      </c>
      <c r="C1170" s="274"/>
      <c r="D1170" s="274">
        <v>60</v>
      </c>
      <c r="E1170" s="307"/>
    </row>
    <row r="1171" ht="20.1" customHeight="1" spans="1:5">
      <c r="A1171" s="297">
        <v>2160219</v>
      </c>
      <c r="B1171" s="301" t="s">
        <v>884</v>
      </c>
      <c r="C1171" s="275"/>
      <c r="D1171" s="275"/>
      <c r="E1171" s="299"/>
    </row>
    <row r="1172" ht="20.1" customHeight="1" spans="1:5">
      <c r="A1172" s="297">
        <v>2160250</v>
      </c>
      <c r="B1172" s="301" t="s">
        <v>22</v>
      </c>
      <c r="C1172" s="275"/>
      <c r="D1172" s="275"/>
      <c r="E1172" s="299"/>
    </row>
    <row r="1173" ht="20.1" customHeight="1" spans="1:5">
      <c r="A1173" s="297">
        <v>2160299</v>
      </c>
      <c r="B1173" s="301" t="s">
        <v>885</v>
      </c>
      <c r="C1173" s="275">
        <v>1409</v>
      </c>
      <c r="D1173" s="275">
        <v>367</v>
      </c>
      <c r="E1173" s="299">
        <f>SUM(D1173-C1173)/C1173</f>
        <v>-0.739531582682754</v>
      </c>
    </row>
    <row r="1174" ht="20.1" customHeight="1" spans="1:5">
      <c r="A1174" s="293">
        <v>21605</v>
      </c>
      <c r="B1174" s="305" t="s">
        <v>886</v>
      </c>
      <c r="C1174" s="295">
        <f>SUBTOTAL(9,C1175:C1180)</f>
        <v>362</v>
      </c>
      <c r="D1174" s="295">
        <f>SUBTOTAL(9,D1175:D1180)</f>
        <v>960</v>
      </c>
      <c r="E1174" s="296">
        <f>SUM(D1174-C1174)/C1174</f>
        <v>1.65193370165746</v>
      </c>
    </row>
    <row r="1175" ht="20.1" customHeight="1" spans="1:5">
      <c r="A1175" s="297">
        <v>2160501</v>
      </c>
      <c r="B1175" s="301" t="s">
        <v>13</v>
      </c>
      <c r="C1175" s="275">
        <v>92</v>
      </c>
      <c r="D1175" s="275">
        <v>141</v>
      </c>
      <c r="E1175" s="299">
        <f>SUM(D1175-C1175)/C1175</f>
        <v>0.532608695652174</v>
      </c>
    </row>
    <row r="1176" ht="20.1" customHeight="1" spans="1:5">
      <c r="A1176" s="297">
        <v>2160502</v>
      </c>
      <c r="B1176" s="301" t="s">
        <v>14</v>
      </c>
      <c r="C1176" s="275">
        <v>50</v>
      </c>
      <c r="D1176" s="275">
        <v>55</v>
      </c>
      <c r="E1176" s="299">
        <f>SUM(D1176-C1176)/C1176</f>
        <v>0.1</v>
      </c>
    </row>
    <row r="1177" ht="20.1" customHeight="1" spans="1:5">
      <c r="A1177" s="297">
        <v>2160503</v>
      </c>
      <c r="B1177" s="301" t="s">
        <v>15</v>
      </c>
      <c r="C1177" s="275"/>
      <c r="D1177" s="275"/>
      <c r="E1177" s="299"/>
    </row>
    <row r="1178" ht="20.1" customHeight="1" spans="1:5">
      <c r="A1178" s="297">
        <v>2160504</v>
      </c>
      <c r="B1178" s="301" t="s">
        <v>887</v>
      </c>
      <c r="C1178" s="275">
        <v>55</v>
      </c>
      <c r="D1178" s="275">
        <v>326</v>
      </c>
      <c r="E1178" s="299">
        <f>SUM(D1178-C1178)/C1178</f>
        <v>4.92727272727273</v>
      </c>
    </row>
    <row r="1179" ht="20.1" customHeight="1" spans="1:5">
      <c r="A1179" s="297">
        <v>2160505</v>
      </c>
      <c r="B1179" s="301" t="s">
        <v>888</v>
      </c>
      <c r="C1179" s="275">
        <v>25</v>
      </c>
      <c r="D1179" s="275">
        <v>85</v>
      </c>
      <c r="E1179" s="299">
        <f>SUM(D1179-C1179)/C1179</f>
        <v>2.4</v>
      </c>
    </row>
    <row r="1180" ht="20.1" customHeight="1" spans="1:5">
      <c r="A1180" s="297">
        <v>2160599</v>
      </c>
      <c r="B1180" s="301" t="s">
        <v>889</v>
      </c>
      <c r="C1180" s="275">
        <v>140</v>
      </c>
      <c r="D1180" s="275">
        <v>353</v>
      </c>
      <c r="E1180" s="299">
        <f>SUM(D1180-C1180)/C1180</f>
        <v>1.52142857142857</v>
      </c>
    </row>
    <row r="1181" ht="20.1" customHeight="1" spans="1:5">
      <c r="A1181" s="293">
        <v>21606</v>
      </c>
      <c r="B1181" s="305" t="s">
        <v>890</v>
      </c>
      <c r="C1181" s="295">
        <f>SUBTOTAL(9,C1182:C1186)</f>
        <v>438</v>
      </c>
      <c r="D1181" s="295">
        <f>SUBTOTAL(9,D1182:D1186)</f>
        <v>268</v>
      </c>
      <c r="E1181" s="296">
        <f>SUM(D1181-C1181)/C1181</f>
        <v>-0.388127853881279</v>
      </c>
    </row>
    <row r="1182" ht="20.1" customHeight="1" spans="1:5">
      <c r="A1182" s="297">
        <v>2160601</v>
      </c>
      <c r="B1182" s="301" t="s">
        <v>13</v>
      </c>
      <c r="C1182" s="275"/>
      <c r="D1182" s="275"/>
      <c r="E1182" s="299"/>
    </row>
    <row r="1183" ht="20.1" customHeight="1" spans="1:5">
      <c r="A1183" s="297">
        <v>2160602</v>
      </c>
      <c r="B1183" s="301" t="s">
        <v>14</v>
      </c>
      <c r="C1183" s="275"/>
      <c r="D1183" s="275"/>
      <c r="E1183" s="299"/>
    </row>
    <row r="1184" ht="20.1" customHeight="1" spans="1:5">
      <c r="A1184" s="297">
        <v>2160603</v>
      </c>
      <c r="B1184" s="301" t="s">
        <v>15</v>
      </c>
      <c r="C1184" s="275"/>
      <c r="D1184" s="275"/>
      <c r="E1184" s="299"/>
    </row>
    <row r="1185" ht="20.1" customHeight="1" spans="1:5">
      <c r="A1185" s="297">
        <v>2160607</v>
      </c>
      <c r="B1185" s="301" t="s">
        <v>891</v>
      </c>
      <c r="C1185" s="275"/>
      <c r="D1185" s="275"/>
      <c r="E1185" s="299"/>
    </row>
    <row r="1186" ht="20.1" customHeight="1" spans="1:5">
      <c r="A1186" s="297">
        <v>2160699</v>
      </c>
      <c r="B1186" s="301" t="s">
        <v>892</v>
      </c>
      <c r="C1186" s="275">
        <v>438</v>
      </c>
      <c r="D1186" s="275">
        <v>268</v>
      </c>
      <c r="E1186" s="299">
        <f>SUM(D1186-C1186)/C1186</f>
        <v>-0.388127853881279</v>
      </c>
    </row>
    <row r="1187" ht="20.1" customHeight="1" spans="1:5">
      <c r="A1187" s="293">
        <v>21699</v>
      </c>
      <c r="B1187" s="305" t="s">
        <v>893</v>
      </c>
      <c r="C1187" s="295">
        <f>SUBTOTAL(9,C1188:C1189)</f>
        <v>216</v>
      </c>
      <c r="D1187" s="295">
        <f>SUBTOTAL(9,D1188:D1189)</f>
        <v>536</v>
      </c>
      <c r="E1187" s="296">
        <f>SUM(D1187-C1187)/C1187</f>
        <v>1.48148148148148</v>
      </c>
    </row>
    <row r="1188" ht="20.1" customHeight="1" spans="1:5">
      <c r="A1188" s="297">
        <v>2169901</v>
      </c>
      <c r="B1188" s="301" t="s">
        <v>894</v>
      </c>
      <c r="C1188" s="275"/>
      <c r="D1188" s="275"/>
      <c r="E1188" s="299"/>
    </row>
    <row r="1189" ht="20.1" customHeight="1" spans="1:5">
      <c r="A1189" s="297">
        <v>2169999</v>
      </c>
      <c r="B1189" s="301" t="s">
        <v>893</v>
      </c>
      <c r="C1189" s="275">
        <v>216</v>
      </c>
      <c r="D1189" s="275">
        <v>536</v>
      </c>
      <c r="E1189" s="299">
        <f>SUM(D1189-C1189)/C1189</f>
        <v>1.48148148148148</v>
      </c>
    </row>
    <row r="1190" ht="20.1" customHeight="1" spans="1:5">
      <c r="A1190" s="303">
        <v>217</v>
      </c>
      <c r="B1190" s="306" t="s">
        <v>895</v>
      </c>
      <c r="C1190" s="291">
        <f>SUBTOTAL(9,C1191:C1218)</f>
        <v>10</v>
      </c>
      <c r="D1190" s="291">
        <f>SUBTOTAL(9,D1191:D1218)</f>
        <v>0</v>
      </c>
      <c r="E1190" s="292">
        <f>SUM(D1190-C1190)/C1190</f>
        <v>-1</v>
      </c>
    </row>
    <row r="1191" ht="20.1" customHeight="1" spans="1:5">
      <c r="A1191" s="293">
        <v>21701</v>
      </c>
      <c r="B1191" s="305" t="s">
        <v>896</v>
      </c>
      <c r="C1191" s="295">
        <f>SUBTOTAL(9,C1192:C1197)</f>
        <v>0</v>
      </c>
      <c r="D1191" s="295">
        <f>SUBTOTAL(9,D1192:D1197)</f>
        <v>0</v>
      </c>
      <c r="E1191" s="296"/>
    </row>
    <row r="1192" ht="20.1" customHeight="1" spans="1:5">
      <c r="A1192" s="297">
        <v>2170101</v>
      </c>
      <c r="B1192" s="301" t="s">
        <v>13</v>
      </c>
      <c r="C1192" s="275"/>
      <c r="D1192" s="275"/>
      <c r="E1192" s="299"/>
    </row>
    <row r="1193" ht="20.1" customHeight="1" spans="1:5">
      <c r="A1193" s="297">
        <v>2170102</v>
      </c>
      <c r="B1193" s="301" t="s">
        <v>14</v>
      </c>
      <c r="C1193" s="275"/>
      <c r="D1193" s="275"/>
      <c r="E1193" s="299"/>
    </row>
    <row r="1194" ht="20.1" customHeight="1" spans="1:5">
      <c r="A1194" s="297">
        <v>2170103</v>
      </c>
      <c r="B1194" s="301" t="s">
        <v>15</v>
      </c>
      <c r="C1194" s="275"/>
      <c r="D1194" s="275"/>
      <c r="E1194" s="299"/>
    </row>
    <row r="1195" ht="20.1" customHeight="1" spans="1:5">
      <c r="A1195" s="297">
        <v>2170104</v>
      </c>
      <c r="B1195" s="301" t="s">
        <v>897</v>
      </c>
      <c r="C1195" s="275"/>
      <c r="D1195" s="275"/>
      <c r="E1195" s="299"/>
    </row>
    <row r="1196" ht="20.1" customHeight="1" spans="1:5">
      <c r="A1196" s="297">
        <v>2170150</v>
      </c>
      <c r="B1196" s="301" t="s">
        <v>22</v>
      </c>
      <c r="C1196" s="275"/>
      <c r="D1196" s="275"/>
      <c r="E1196" s="299"/>
    </row>
    <row r="1197" ht="20.1" customHeight="1" spans="1:5">
      <c r="A1197" s="297">
        <v>2170199</v>
      </c>
      <c r="B1197" s="301" t="s">
        <v>898</v>
      </c>
      <c r="C1197" s="275"/>
      <c r="D1197" s="275"/>
      <c r="E1197" s="299"/>
    </row>
    <row r="1198" ht="20.1" customHeight="1" spans="1:5">
      <c r="A1198" s="293">
        <v>21702</v>
      </c>
      <c r="B1198" s="305" t="s">
        <v>899</v>
      </c>
      <c r="C1198" s="295">
        <f>SUBTOTAL(9,C1199:C1207)</f>
        <v>0</v>
      </c>
      <c r="D1198" s="295">
        <f>SUBTOTAL(9,D1199:D1207)</f>
        <v>0</v>
      </c>
      <c r="E1198" s="296"/>
    </row>
    <row r="1199" ht="20.1" customHeight="1" spans="1:5">
      <c r="A1199" s="297">
        <v>2170201</v>
      </c>
      <c r="B1199" s="301" t="s">
        <v>900</v>
      </c>
      <c r="C1199" s="275"/>
      <c r="D1199" s="275"/>
      <c r="E1199" s="299"/>
    </row>
    <row r="1200" ht="20.1" customHeight="1" spans="1:5">
      <c r="A1200" s="297">
        <v>2170202</v>
      </c>
      <c r="B1200" s="301" t="s">
        <v>901</v>
      </c>
      <c r="C1200" s="275"/>
      <c r="D1200" s="275"/>
      <c r="E1200" s="299"/>
    </row>
    <row r="1201" ht="20.1" customHeight="1" spans="1:5">
      <c r="A1201" s="297">
        <v>2170203</v>
      </c>
      <c r="B1201" s="301" t="s">
        <v>902</v>
      </c>
      <c r="C1201" s="275"/>
      <c r="D1201" s="275"/>
      <c r="E1201" s="299"/>
    </row>
    <row r="1202" ht="20.1" customHeight="1" spans="1:5">
      <c r="A1202" s="297">
        <v>2170204</v>
      </c>
      <c r="B1202" s="301" t="s">
        <v>903</v>
      </c>
      <c r="C1202" s="275"/>
      <c r="D1202" s="275"/>
      <c r="E1202" s="299"/>
    </row>
    <row r="1203" ht="20.1" customHeight="1" spans="1:5">
      <c r="A1203" s="297">
        <v>2170205</v>
      </c>
      <c r="B1203" s="301" t="s">
        <v>904</v>
      </c>
      <c r="C1203" s="275"/>
      <c r="D1203" s="275"/>
      <c r="E1203" s="299"/>
    </row>
    <row r="1204" ht="20.1" customHeight="1" spans="1:5">
      <c r="A1204" s="297">
        <v>2170206</v>
      </c>
      <c r="B1204" s="301" t="s">
        <v>905</v>
      </c>
      <c r="C1204" s="275"/>
      <c r="D1204" s="275"/>
      <c r="E1204" s="299"/>
    </row>
    <row r="1205" ht="20.1" customHeight="1" spans="1:5">
      <c r="A1205" s="297">
        <v>2170207</v>
      </c>
      <c r="B1205" s="301" t="s">
        <v>906</v>
      </c>
      <c r="C1205" s="275"/>
      <c r="D1205" s="275"/>
      <c r="E1205" s="299"/>
    </row>
    <row r="1206" ht="20.1" customHeight="1" spans="1:5">
      <c r="A1206" s="297">
        <v>2170208</v>
      </c>
      <c r="B1206" s="301" t="s">
        <v>907</v>
      </c>
      <c r="C1206" s="275"/>
      <c r="D1206" s="275"/>
      <c r="E1206" s="299"/>
    </row>
    <row r="1207" ht="20.1" customHeight="1" spans="1:5">
      <c r="A1207" s="297">
        <v>2170299</v>
      </c>
      <c r="B1207" s="301" t="s">
        <v>908</v>
      </c>
      <c r="C1207" s="275"/>
      <c r="D1207" s="275"/>
      <c r="E1207" s="299"/>
    </row>
    <row r="1208" ht="20.1" customHeight="1" spans="1:5">
      <c r="A1208" s="293">
        <v>21703</v>
      </c>
      <c r="B1208" s="305" t="s">
        <v>909</v>
      </c>
      <c r="C1208" s="295">
        <f>SUBTOTAL(9,C1209:C1213)</f>
        <v>10</v>
      </c>
      <c r="D1208" s="295">
        <f>SUBTOTAL(9,D1209:D1213)</f>
        <v>0</v>
      </c>
      <c r="E1208" s="296">
        <f>SUM(D1208-C1208)/C1208</f>
        <v>-1</v>
      </c>
    </row>
    <row r="1209" ht="20.1" customHeight="1" spans="1:5">
      <c r="A1209" s="297">
        <v>2170301</v>
      </c>
      <c r="B1209" s="301" t="s">
        <v>910</v>
      </c>
      <c r="C1209" s="275"/>
      <c r="D1209" s="275"/>
      <c r="E1209" s="299"/>
    </row>
    <row r="1210" ht="20.1" customHeight="1" spans="1:5">
      <c r="A1210" s="297">
        <v>2170302</v>
      </c>
      <c r="B1210" s="301" t="s">
        <v>911</v>
      </c>
      <c r="C1210" s="275"/>
      <c r="D1210" s="275"/>
      <c r="E1210" s="299"/>
    </row>
    <row r="1211" ht="20.1" customHeight="1" spans="1:5">
      <c r="A1211" s="297">
        <v>2170303</v>
      </c>
      <c r="B1211" s="301" t="s">
        <v>912</v>
      </c>
      <c r="C1211" s="275"/>
      <c r="D1211" s="275"/>
      <c r="E1211" s="299"/>
    </row>
    <row r="1212" ht="20.1" customHeight="1" spans="1:5">
      <c r="A1212" s="297">
        <v>2170304</v>
      </c>
      <c r="B1212" s="301" t="s">
        <v>913</v>
      </c>
      <c r="C1212" s="275"/>
      <c r="D1212" s="275"/>
      <c r="E1212" s="299"/>
    </row>
    <row r="1213" ht="20.1" customHeight="1" spans="1:5">
      <c r="A1213" s="297">
        <v>2170399</v>
      </c>
      <c r="B1213" s="301" t="s">
        <v>914</v>
      </c>
      <c r="C1213" s="275">
        <v>10</v>
      </c>
      <c r="D1213" s="275"/>
      <c r="E1213" s="299">
        <f>SUM(D1213-C1213)/C1213</f>
        <v>-1</v>
      </c>
    </row>
    <row r="1214" ht="20.1" customHeight="1" spans="1:5">
      <c r="A1214" s="293">
        <v>21704</v>
      </c>
      <c r="B1214" s="305" t="s">
        <v>915</v>
      </c>
      <c r="C1214" s="295">
        <f>SUBTOTAL(9,C1215:C1216)</f>
        <v>0</v>
      </c>
      <c r="D1214" s="295">
        <f>SUBTOTAL(9,D1215:D1216)</f>
        <v>0</v>
      </c>
      <c r="E1214" s="296"/>
    </row>
    <row r="1215" ht="20.1" customHeight="1" spans="1:5">
      <c r="A1215" s="297">
        <v>2170401</v>
      </c>
      <c r="B1215" s="301" t="s">
        <v>916</v>
      </c>
      <c r="C1215" s="275"/>
      <c r="D1215" s="275"/>
      <c r="E1215" s="299"/>
    </row>
    <row r="1216" ht="20.1" customHeight="1" spans="1:5">
      <c r="A1216" s="297">
        <v>2170499</v>
      </c>
      <c r="B1216" s="301" t="s">
        <v>917</v>
      </c>
      <c r="C1216" s="275"/>
      <c r="D1216" s="275"/>
      <c r="E1216" s="299"/>
    </row>
    <row r="1217" ht="20.1" customHeight="1" spans="1:5">
      <c r="A1217" s="293">
        <v>21799</v>
      </c>
      <c r="B1217" s="305" t="s">
        <v>918</v>
      </c>
      <c r="C1217" s="295">
        <f t="shared" ref="C1217:C1222" si="26">SUBTOTAL(9,C1218:C1218)</f>
        <v>0</v>
      </c>
      <c r="D1217" s="295">
        <f t="shared" ref="D1217:D1222" si="27">SUBTOTAL(9,D1218:D1218)</f>
        <v>0</v>
      </c>
      <c r="E1217" s="296"/>
    </row>
    <row r="1218" ht="20.1" customHeight="1" spans="1:5">
      <c r="A1218" s="297">
        <v>2179901</v>
      </c>
      <c r="B1218" s="301" t="s">
        <v>918</v>
      </c>
      <c r="C1218" s="275"/>
      <c r="D1218" s="275"/>
      <c r="E1218" s="299"/>
    </row>
    <row r="1219" ht="20.1" customHeight="1" spans="1:5">
      <c r="A1219" s="303">
        <v>219</v>
      </c>
      <c r="B1219" s="306" t="s">
        <v>919</v>
      </c>
      <c r="C1219" s="291">
        <f>SUBTOTAL(9,C1220:C1237)</f>
        <v>382</v>
      </c>
      <c r="D1219" s="291">
        <f>SUBTOTAL(9,D1220:D1237)</f>
        <v>0</v>
      </c>
      <c r="E1219" s="292">
        <f>SUM(D1219-C1219)/C1219</f>
        <v>-1</v>
      </c>
    </row>
    <row r="1220" ht="20.1" customHeight="1" spans="1:5">
      <c r="A1220" s="293">
        <v>21901</v>
      </c>
      <c r="B1220" s="305" t="s">
        <v>11</v>
      </c>
      <c r="C1220" s="295">
        <f t="shared" si="26"/>
        <v>382</v>
      </c>
      <c r="D1220" s="295">
        <f t="shared" si="27"/>
        <v>0</v>
      </c>
      <c r="E1220" s="296">
        <f>SUM(D1220-C1220)/C1220</f>
        <v>-1</v>
      </c>
    </row>
    <row r="1221" ht="20.1" customHeight="1" spans="1:5">
      <c r="A1221" s="297">
        <v>2190100</v>
      </c>
      <c r="B1221" s="301" t="s">
        <v>11</v>
      </c>
      <c r="C1221" s="275">
        <v>382</v>
      </c>
      <c r="D1221" s="275"/>
      <c r="E1221" s="299">
        <f>SUM(D1221-C1221)/C1221</f>
        <v>-1</v>
      </c>
    </row>
    <row r="1222" ht="20.1" customHeight="1" spans="1:5">
      <c r="A1222" s="293">
        <v>21902</v>
      </c>
      <c r="B1222" s="305" t="s">
        <v>920</v>
      </c>
      <c r="C1222" s="295">
        <f t="shared" si="26"/>
        <v>0</v>
      </c>
      <c r="D1222" s="295">
        <f t="shared" si="27"/>
        <v>0</v>
      </c>
      <c r="E1222" s="296"/>
    </row>
    <row r="1223" ht="20.1" customHeight="1" spans="1:5">
      <c r="A1223" s="297">
        <v>2190200</v>
      </c>
      <c r="B1223" s="301" t="s">
        <v>920</v>
      </c>
      <c r="C1223" s="275"/>
      <c r="D1223" s="275"/>
      <c r="E1223" s="299"/>
    </row>
    <row r="1224" ht="20.1" customHeight="1" spans="1:5">
      <c r="A1224" s="293">
        <v>21903</v>
      </c>
      <c r="B1224" s="305" t="s">
        <v>921</v>
      </c>
      <c r="C1224" s="295">
        <f>SUBTOTAL(9,C1225:C1225)</f>
        <v>0</v>
      </c>
      <c r="D1224" s="295">
        <f>SUBTOTAL(9,D1225:D1225)</f>
        <v>0</v>
      </c>
      <c r="E1224" s="296"/>
    </row>
    <row r="1225" ht="20.1" customHeight="1" spans="1:5">
      <c r="A1225" s="297">
        <v>2190300</v>
      </c>
      <c r="B1225" s="301" t="s">
        <v>921</v>
      </c>
      <c r="C1225" s="275"/>
      <c r="D1225" s="275"/>
      <c r="E1225" s="299"/>
    </row>
    <row r="1226" ht="20.1" customHeight="1" spans="1:5">
      <c r="A1226" s="293">
        <v>21904</v>
      </c>
      <c r="B1226" s="305" t="s">
        <v>922</v>
      </c>
      <c r="C1226" s="295">
        <f>SUBTOTAL(9,C1227:C1227)</f>
        <v>0</v>
      </c>
      <c r="D1226" s="295">
        <f>SUBTOTAL(9,D1227:D1227)</f>
        <v>0</v>
      </c>
      <c r="E1226" s="296"/>
    </row>
    <row r="1227" ht="20.1" customHeight="1" spans="1:5">
      <c r="A1227" s="297">
        <v>2190400</v>
      </c>
      <c r="B1227" s="301" t="s">
        <v>922</v>
      </c>
      <c r="C1227" s="275"/>
      <c r="D1227" s="275"/>
      <c r="E1227" s="299"/>
    </row>
    <row r="1228" ht="20.1" customHeight="1" spans="1:5">
      <c r="A1228" s="293">
        <v>21905</v>
      </c>
      <c r="B1228" s="305" t="s">
        <v>923</v>
      </c>
      <c r="C1228" s="295">
        <f>SUBTOTAL(9,C1229:C1229)</f>
        <v>0</v>
      </c>
      <c r="D1228" s="295">
        <f>SUBTOTAL(9,D1229:D1229)</f>
        <v>0</v>
      </c>
      <c r="E1228" s="296"/>
    </row>
    <row r="1229" ht="20.1" customHeight="1" spans="1:5">
      <c r="A1229" s="297">
        <v>2190500</v>
      </c>
      <c r="B1229" s="301" t="s">
        <v>923</v>
      </c>
      <c r="C1229" s="275"/>
      <c r="D1229" s="275"/>
      <c r="E1229" s="299"/>
    </row>
    <row r="1230" ht="20.1" customHeight="1" spans="1:5">
      <c r="A1230" s="293">
        <v>21906</v>
      </c>
      <c r="B1230" s="305" t="s">
        <v>659</v>
      </c>
      <c r="C1230" s="295">
        <f>SUBTOTAL(9,C1231:C1231)</f>
        <v>0</v>
      </c>
      <c r="D1230" s="295">
        <f>SUBTOTAL(9,D1231:D1231)</f>
        <v>0</v>
      </c>
      <c r="E1230" s="296"/>
    </row>
    <row r="1231" ht="20.1" customHeight="1" spans="1:5">
      <c r="A1231" s="297">
        <v>2190600</v>
      </c>
      <c r="B1231" s="301" t="s">
        <v>659</v>
      </c>
      <c r="C1231" s="275"/>
      <c r="D1231" s="275"/>
      <c r="E1231" s="299"/>
    </row>
    <row r="1232" ht="20.1" customHeight="1" spans="1:5">
      <c r="A1232" s="293">
        <v>21907</v>
      </c>
      <c r="B1232" s="305" t="s">
        <v>924</v>
      </c>
      <c r="C1232" s="295">
        <f>SUBTOTAL(9,C1233:C1233)</f>
        <v>0</v>
      </c>
      <c r="D1232" s="295">
        <f>SUBTOTAL(9,D1233:D1233)</f>
        <v>0</v>
      </c>
      <c r="E1232" s="296"/>
    </row>
    <row r="1233" ht="20.1" customHeight="1" spans="1:5">
      <c r="A1233" s="297">
        <v>2190700</v>
      </c>
      <c r="B1233" s="301" t="s">
        <v>924</v>
      </c>
      <c r="C1233" s="275"/>
      <c r="D1233" s="275"/>
      <c r="E1233" s="299"/>
    </row>
    <row r="1234" ht="20.1" customHeight="1" spans="1:5">
      <c r="A1234" s="293">
        <v>21908</v>
      </c>
      <c r="B1234" s="305" t="s">
        <v>925</v>
      </c>
      <c r="C1234" s="295">
        <f>SUBTOTAL(9,C1235:C1235)</f>
        <v>0</v>
      </c>
      <c r="D1234" s="295">
        <f>SUBTOTAL(9,D1235:D1235)</f>
        <v>0</v>
      </c>
      <c r="E1234" s="296"/>
    </row>
    <row r="1235" ht="20.1" customHeight="1" spans="1:5">
      <c r="A1235" s="297">
        <v>2190800</v>
      </c>
      <c r="B1235" s="301" t="s">
        <v>925</v>
      </c>
      <c r="C1235" s="275"/>
      <c r="D1235" s="275"/>
      <c r="E1235" s="299"/>
    </row>
    <row r="1236" ht="20.1" customHeight="1" spans="1:5">
      <c r="A1236" s="293">
        <v>21999</v>
      </c>
      <c r="B1236" s="305" t="s">
        <v>181</v>
      </c>
      <c r="C1236" s="295">
        <f>SUBTOTAL(9,C1237:C1237)</f>
        <v>0</v>
      </c>
      <c r="D1236" s="295">
        <f>SUBTOTAL(9,D1237:D1237)</f>
        <v>0</v>
      </c>
      <c r="E1236" s="296"/>
    </row>
    <row r="1237" ht="20.1" customHeight="1" spans="1:5">
      <c r="A1237" s="297">
        <v>2199900</v>
      </c>
      <c r="B1237" s="301" t="s">
        <v>181</v>
      </c>
      <c r="C1237" s="275"/>
      <c r="D1237" s="275"/>
      <c r="E1237" s="299"/>
    </row>
    <row r="1238" ht="20.1" customHeight="1" spans="1:5">
      <c r="A1238" s="303">
        <v>220</v>
      </c>
      <c r="B1238" s="306" t="s">
        <v>926</v>
      </c>
      <c r="C1238" s="291">
        <f>SUBTOTAL(9,C1239:C1317)</f>
        <v>4154</v>
      </c>
      <c r="D1238" s="291">
        <f>SUBTOTAL(9,D1239:D1317)</f>
        <v>3029</v>
      </c>
      <c r="E1238" s="292">
        <f>SUM(D1238-C1238)/C1238</f>
        <v>-0.270823302840636</v>
      </c>
    </row>
    <row r="1239" ht="20.1" customHeight="1" spans="1:5">
      <c r="A1239" s="293">
        <v>22001</v>
      </c>
      <c r="B1239" s="305" t="s">
        <v>927</v>
      </c>
      <c r="C1239" s="295">
        <f>SUBTOTAL(9,C1240:C1259)</f>
        <v>3778</v>
      </c>
      <c r="D1239" s="295">
        <f>SUBTOTAL(9,D1240:D1259)</f>
        <v>2957</v>
      </c>
      <c r="E1239" s="296">
        <f>SUM(D1239-C1239)/C1239</f>
        <v>-0.217310746426681</v>
      </c>
    </row>
    <row r="1240" ht="20.1" customHeight="1" spans="1:5">
      <c r="A1240" s="297">
        <v>2200101</v>
      </c>
      <c r="B1240" s="301" t="s">
        <v>13</v>
      </c>
      <c r="C1240" s="275">
        <v>145</v>
      </c>
      <c r="D1240" s="275">
        <v>149</v>
      </c>
      <c r="E1240" s="299">
        <f>SUM(D1240-C1240)/C1240</f>
        <v>0.0275862068965517</v>
      </c>
    </row>
    <row r="1241" ht="20.1" customHeight="1" spans="1:5">
      <c r="A1241" s="297">
        <v>2200102</v>
      </c>
      <c r="B1241" s="301" t="s">
        <v>14</v>
      </c>
      <c r="C1241" s="275">
        <v>321</v>
      </c>
      <c r="D1241" s="275">
        <v>24</v>
      </c>
      <c r="E1241" s="299">
        <f>SUM(D1241-C1241)/C1241</f>
        <v>-0.925233644859813</v>
      </c>
    </row>
    <row r="1242" ht="20.1" customHeight="1" spans="1:5">
      <c r="A1242" s="297">
        <v>2200103</v>
      </c>
      <c r="B1242" s="301" t="s">
        <v>15</v>
      </c>
      <c r="C1242" s="275"/>
      <c r="D1242" s="275"/>
      <c r="E1242" s="299"/>
    </row>
    <row r="1243" ht="20.1" customHeight="1" spans="1:5">
      <c r="A1243" s="297">
        <v>2200104</v>
      </c>
      <c r="B1243" s="301" t="s">
        <v>928</v>
      </c>
      <c r="C1243" s="275"/>
      <c r="D1243" s="275"/>
      <c r="E1243" s="299"/>
    </row>
    <row r="1244" ht="20.1" customHeight="1" spans="1:5">
      <c r="A1244" s="297">
        <v>2200105</v>
      </c>
      <c r="B1244" s="301" t="s">
        <v>929</v>
      </c>
      <c r="C1244" s="275"/>
      <c r="D1244" s="275">
        <v>40</v>
      </c>
      <c r="E1244" s="299"/>
    </row>
    <row r="1245" ht="20.1" customHeight="1" spans="1:5">
      <c r="A1245" s="297">
        <v>2200106</v>
      </c>
      <c r="B1245" s="301" t="s">
        <v>930</v>
      </c>
      <c r="C1245" s="275">
        <v>20</v>
      </c>
      <c r="D1245" s="275">
        <v>40</v>
      </c>
      <c r="E1245" s="299">
        <f t="shared" ref="E1245:E1250" si="28">SUM(D1245-C1245)/C1245</f>
        <v>1</v>
      </c>
    </row>
    <row r="1246" ht="20.1" customHeight="1" spans="1:5">
      <c r="A1246" s="297">
        <v>2200107</v>
      </c>
      <c r="B1246" s="301" t="s">
        <v>931</v>
      </c>
      <c r="C1246" s="275"/>
      <c r="D1246" s="275"/>
      <c r="E1246" s="299"/>
    </row>
    <row r="1247" ht="20.1" customHeight="1" spans="1:5">
      <c r="A1247" s="297">
        <v>2200108</v>
      </c>
      <c r="B1247" s="301" t="s">
        <v>932</v>
      </c>
      <c r="C1247" s="275"/>
      <c r="D1247" s="275"/>
      <c r="E1247" s="299"/>
    </row>
    <row r="1248" ht="20.1" customHeight="1" spans="1:5">
      <c r="A1248" s="297">
        <v>2200109</v>
      </c>
      <c r="B1248" s="301" t="s">
        <v>933</v>
      </c>
      <c r="C1248" s="275"/>
      <c r="D1248" s="275"/>
      <c r="E1248" s="299"/>
    </row>
    <row r="1249" ht="20.1" customHeight="1" spans="1:5">
      <c r="A1249" s="297">
        <v>2200110</v>
      </c>
      <c r="B1249" s="301" t="s">
        <v>934</v>
      </c>
      <c r="C1249" s="275">
        <v>20</v>
      </c>
      <c r="D1249" s="275"/>
      <c r="E1249" s="299">
        <f t="shared" si="28"/>
        <v>-1</v>
      </c>
    </row>
    <row r="1250" ht="20.1" customHeight="1" spans="1:5">
      <c r="A1250" s="297">
        <v>2200111</v>
      </c>
      <c r="B1250" s="301" t="s">
        <v>935</v>
      </c>
      <c r="C1250" s="275">
        <v>315</v>
      </c>
      <c r="D1250" s="275">
        <v>95</v>
      </c>
      <c r="E1250" s="299">
        <f t="shared" si="28"/>
        <v>-0.698412698412698</v>
      </c>
    </row>
    <row r="1251" ht="20.1" customHeight="1" spans="1:5">
      <c r="A1251" s="297">
        <v>2200112</v>
      </c>
      <c r="B1251" s="301" t="s">
        <v>936</v>
      </c>
      <c r="C1251" s="275"/>
      <c r="D1251" s="275"/>
      <c r="E1251" s="299"/>
    </row>
    <row r="1252" ht="20.1" customHeight="1" spans="1:5">
      <c r="A1252" s="297">
        <v>2200113</v>
      </c>
      <c r="B1252" s="301" t="s">
        <v>937</v>
      </c>
      <c r="C1252" s="275"/>
      <c r="D1252" s="275"/>
      <c r="E1252" s="299"/>
    </row>
    <row r="1253" ht="20.1" customHeight="1" spans="1:5">
      <c r="A1253" s="297">
        <v>2200114</v>
      </c>
      <c r="B1253" s="301" t="s">
        <v>938</v>
      </c>
      <c r="C1253" s="275"/>
      <c r="D1253" s="275">
        <v>10</v>
      </c>
      <c r="E1253" s="299"/>
    </row>
    <row r="1254" ht="20.1" customHeight="1" spans="1:5">
      <c r="A1254" s="297">
        <v>2200115</v>
      </c>
      <c r="B1254" s="301" t="s">
        <v>939</v>
      </c>
      <c r="C1254" s="275"/>
      <c r="D1254" s="275"/>
      <c r="E1254" s="299"/>
    </row>
    <row r="1255" ht="20.1" customHeight="1" spans="1:5">
      <c r="A1255" s="297">
        <v>2200116</v>
      </c>
      <c r="B1255" s="301" t="s">
        <v>940</v>
      </c>
      <c r="C1255" s="275"/>
      <c r="D1255" s="275"/>
      <c r="E1255" s="299"/>
    </row>
    <row r="1256" ht="20.1" customHeight="1" spans="1:5">
      <c r="A1256" s="297">
        <v>2200119</v>
      </c>
      <c r="B1256" s="301" t="s">
        <v>941</v>
      </c>
      <c r="C1256" s="275"/>
      <c r="D1256" s="275"/>
      <c r="E1256" s="299"/>
    </row>
    <row r="1257" ht="20.1" customHeight="1" spans="1:5">
      <c r="A1257" s="297">
        <v>2200120</v>
      </c>
      <c r="B1257" s="301" t="s">
        <v>942</v>
      </c>
      <c r="C1257" s="275">
        <v>1617</v>
      </c>
      <c r="D1257" s="275">
        <v>928</v>
      </c>
      <c r="E1257" s="299">
        <f>SUM(D1257-C1257)/C1257</f>
        <v>-0.426097711811998</v>
      </c>
    </row>
    <row r="1258" ht="20.1" customHeight="1" spans="1:5">
      <c r="A1258" s="297">
        <v>2200150</v>
      </c>
      <c r="B1258" s="301" t="s">
        <v>22</v>
      </c>
      <c r="C1258" s="275">
        <v>848</v>
      </c>
      <c r="D1258" s="275">
        <v>590</v>
      </c>
      <c r="E1258" s="299">
        <f>SUM(D1258-C1258)/C1258</f>
        <v>-0.304245283018868</v>
      </c>
    </row>
    <row r="1259" ht="20.1" customHeight="1" spans="1:5">
      <c r="A1259" s="297">
        <v>2200199</v>
      </c>
      <c r="B1259" s="301" t="s">
        <v>943</v>
      </c>
      <c r="C1259" s="275">
        <v>492</v>
      </c>
      <c r="D1259" s="275">
        <v>1081</v>
      </c>
      <c r="E1259" s="299">
        <f>SUM(D1259-C1259)/C1259</f>
        <v>1.19715447154472</v>
      </c>
    </row>
    <row r="1260" ht="20.1" customHeight="1" spans="1:5">
      <c r="A1260" s="293">
        <v>22002</v>
      </c>
      <c r="B1260" s="305" t="s">
        <v>944</v>
      </c>
      <c r="C1260" s="295">
        <f>SUBTOTAL(9,C1261:C1279)</f>
        <v>0</v>
      </c>
      <c r="D1260" s="295">
        <f>SUBTOTAL(9,D1261:D1279)</f>
        <v>0</v>
      </c>
      <c r="E1260" s="296"/>
    </row>
    <row r="1261" ht="20.1" customHeight="1" spans="1:5">
      <c r="A1261" s="297">
        <v>2200201</v>
      </c>
      <c r="B1261" s="301" t="s">
        <v>13</v>
      </c>
      <c r="C1261" s="275"/>
      <c r="D1261" s="275"/>
      <c r="E1261" s="299"/>
    </row>
    <row r="1262" ht="20.1" customHeight="1" spans="1:5">
      <c r="A1262" s="297">
        <v>2200202</v>
      </c>
      <c r="B1262" s="301" t="s">
        <v>14</v>
      </c>
      <c r="C1262" s="275"/>
      <c r="D1262" s="275"/>
      <c r="E1262" s="299"/>
    </row>
    <row r="1263" ht="20.1" customHeight="1" spans="1:5">
      <c r="A1263" s="297">
        <v>2200203</v>
      </c>
      <c r="B1263" s="301" t="s">
        <v>15</v>
      </c>
      <c r="C1263" s="275"/>
      <c r="D1263" s="275"/>
      <c r="E1263" s="299"/>
    </row>
    <row r="1264" ht="20.1" customHeight="1" spans="1:5">
      <c r="A1264" s="297">
        <v>2200204</v>
      </c>
      <c r="B1264" s="301" t="s">
        <v>945</v>
      </c>
      <c r="C1264" s="275"/>
      <c r="D1264" s="275"/>
      <c r="E1264" s="299"/>
    </row>
    <row r="1265" ht="20.1" customHeight="1" spans="1:5">
      <c r="A1265" s="297">
        <v>2200205</v>
      </c>
      <c r="B1265" s="301" t="s">
        <v>946</v>
      </c>
      <c r="C1265" s="275"/>
      <c r="D1265" s="275"/>
      <c r="E1265" s="299"/>
    </row>
    <row r="1266" ht="20.1" customHeight="1" spans="1:5">
      <c r="A1266" s="297">
        <v>2200206</v>
      </c>
      <c r="B1266" s="301" t="s">
        <v>947</v>
      </c>
      <c r="C1266" s="275"/>
      <c r="D1266" s="275"/>
      <c r="E1266" s="299"/>
    </row>
    <row r="1267" ht="20.1" customHeight="1" spans="1:5">
      <c r="A1267" s="297">
        <v>2200207</v>
      </c>
      <c r="B1267" s="301" t="s">
        <v>948</v>
      </c>
      <c r="C1267" s="275"/>
      <c r="D1267" s="275"/>
      <c r="E1267" s="299"/>
    </row>
    <row r="1268" ht="20.1" customHeight="1" spans="1:5">
      <c r="A1268" s="297">
        <v>2200208</v>
      </c>
      <c r="B1268" s="301" t="s">
        <v>949</v>
      </c>
      <c r="C1268" s="275"/>
      <c r="D1268" s="275"/>
      <c r="E1268" s="299"/>
    </row>
    <row r="1269" ht="20.1" customHeight="1" spans="1:5">
      <c r="A1269" s="297">
        <v>2200209</v>
      </c>
      <c r="B1269" s="301" t="s">
        <v>950</v>
      </c>
      <c r="C1269" s="275"/>
      <c r="D1269" s="275"/>
      <c r="E1269" s="299"/>
    </row>
    <row r="1270" ht="20.1" customHeight="1" spans="1:5">
      <c r="A1270" s="297">
        <v>2200210</v>
      </c>
      <c r="B1270" s="301" t="s">
        <v>951</v>
      </c>
      <c r="C1270" s="275"/>
      <c r="D1270" s="275"/>
      <c r="E1270" s="299"/>
    </row>
    <row r="1271" ht="20.1" customHeight="1" spans="1:5">
      <c r="A1271" s="297">
        <v>2200211</v>
      </c>
      <c r="B1271" s="301" t="s">
        <v>952</v>
      </c>
      <c r="C1271" s="275"/>
      <c r="D1271" s="275"/>
      <c r="E1271" s="299"/>
    </row>
    <row r="1272" ht="20.1" customHeight="1" spans="1:5">
      <c r="A1272" s="297">
        <v>2200212</v>
      </c>
      <c r="B1272" s="301" t="s">
        <v>953</v>
      </c>
      <c r="C1272" s="275"/>
      <c r="D1272" s="275"/>
      <c r="E1272" s="299"/>
    </row>
    <row r="1273" ht="20.1" customHeight="1" spans="1:5">
      <c r="A1273" s="297">
        <v>2200213</v>
      </c>
      <c r="B1273" s="301" t="s">
        <v>954</v>
      </c>
      <c r="C1273" s="275"/>
      <c r="D1273" s="275"/>
      <c r="E1273" s="299"/>
    </row>
    <row r="1274" ht="20.1" customHeight="1" spans="1:5">
      <c r="A1274" s="297">
        <v>2200214</v>
      </c>
      <c r="B1274" s="301" t="s">
        <v>955</v>
      </c>
      <c r="C1274" s="275"/>
      <c r="D1274" s="275"/>
      <c r="E1274" s="299"/>
    </row>
    <row r="1275" ht="20.1" customHeight="1" spans="1:5">
      <c r="A1275" s="297">
        <v>2200215</v>
      </c>
      <c r="B1275" s="301" t="s">
        <v>956</v>
      </c>
      <c r="C1275" s="275"/>
      <c r="D1275" s="275"/>
      <c r="E1275" s="299"/>
    </row>
    <row r="1276" ht="20.1" customHeight="1" spans="1:5">
      <c r="A1276" s="297">
        <v>2200216</v>
      </c>
      <c r="B1276" s="301" t="s">
        <v>957</v>
      </c>
      <c r="C1276" s="275"/>
      <c r="D1276" s="275"/>
      <c r="E1276" s="299"/>
    </row>
    <row r="1277" ht="20.1" customHeight="1" spans="1:5">
      <c r="A1277" s="297">
        <v>2200217</v>
      </c>
      <c r="B1277" s="301" t="s">
        <v>958</v>
      </c>
      <c r="C1277" s="275"/>
      <c r="D1277" s="275"/>
      <c r="E1277" s="299"/>
    </row>
    <row r="1278" ht="20.1" customHeight="1" spans="1:5">
      <c r="A1278" s="297">
        <v>2200250</v>
      </c>
      <c r="B1278" s="301" t="s">
        <v>22</v>
      </c>
      <c r="C1278" s="275"/>
      <c r="D1278" s="275"/>
      <c r="E1278" s="299"/>
    </row>
    <row r="1279" ht="20.1" customHeight="1" spans="1:5">
      <c r="A1279" s="297">
        <v>2200299</v>
      </c>
      <c r="B1279" s="301" t="s">
        <v>959</v>
      </c>
      <c r="C1279" s="275"/>
      <c r="D1279" s="275"/>
      <c r="E1279" s="299"/>
    </row>
    <row r="1280" ht="20.1" customHeight="1" spans="1:5">
      <c r="A1280" s="293">
        <v>22003</v>
      </c>
      <c r="B1280" s="305" t="s">
        <v>960</v>
      </c>
      <c r="C1280" s="295">
        <f>SUBTOTAL(9,C1281:C1288)</f>
        <v>0</v>
      </c>
      <c r="D1280" s="295">
        <f>SUBTOTAL(9,D1281:D1288)</f>
        <v>0</v>
      </c>
      <c r="E1280" s="296"/>
    </row>
    <row r="1281" ht="20.1" customHeight="1" spans="1:5">
      <c r="A1281" s="297">
        <v>2200301</v>
      </c>
      <c r="B1281" s="301" t="s">
        <v>13</v>
      </c>
      <c r="C1281" s="275"/>
      <c r="D1281" s="275"/>
      <c r="E1281" s="299"/>
    </row>
    <row r="1282" ht="20.1" customHeight="1" spans="1:5">
      <c r="A1282" s="297">
        <v>2200302</v>
      </c>
      <c r="B1282" s="301" t="s">
        <v>14</v>
      </c>
      <c r="C1282" s="275"/>
      <c r="D1282" s="275"/>
      <c r="E1282" s="299"/>
    </row>
    <row r="1283" ht="20.1" customHeight="1" spans="1:5">
      <c r="A1283" s="297">
        <v>2200303</v>
      </c>
      <c r="B1283" s="301" t="s">
        <v>15</v>
      </c>
      <c r="C1283" s="275"/>
      <c r="D1283" s="275"/>
      <c r="E1283" s="299"/>
    </row>
    <row r="1284" ht="20.1" customHeight="1" spans="1:5">
      <c r="A1284" s="297">
        <v>2200304</v>
      </c>
      <c r="B1284" s="301" t="s">
        <v>961</v>
      </c>
      <c r="C1284" s="275"/>
      <c r="D1284" s="275"/>
      <c r="E1284" s="299"/>
    </row>
    <row r="1285" ht="20.1" customHeight="1" spans="1:5">
      <c r="A1285" s="297">
        <v>2200305</v>
      </c>
      <c r="B1285" s="301" t="s">
        <v>962</v>
      </c>
      <c r="C1285" s="275"/>
      <c r="D1285" s="275"/>
      <c r="E1285" s="299"/>
    </row>
    <row r="1286" ht="20.1" customHeight="1" spans="1:5">
      <c r="A1286" s="297">
        <v>2200306</v>
      </c>
      <c r="B1286" s="301" t="s">
        <v>963</v>
      </c>
      <c r="C1286" s="275"/>
      <c r="D1286" s="275"/>
      <c r="E1286" s="299"/>
    </row>
    <row r="1287" ht="20.1" customHeight="1" spans="1:5">
      <c r="A1287" s="297">
        <v>2200350</v>
      </c>
      <c r="B1287" s="301" t="s">
        <v>22</v>
      </c>
      <c r="C1287" s="275"/>
      <c r="D1287" s="275"/>
      <c r="E1287" s="299"/>
    </row>
    <row r="1288" ht="20.1" customHeight="1" spans="1:5">
      <c r="A1288" s="297">
        <v>2200399</v>
      </c>
      <c r="B1288" s="301" t="s">
        <v>964</v>
      </c>
      <c r="C1288" s="275"/>
      <c r="D1288" s="275"/>
      <c r="E1288" s="299"/>
    </row>
    <row r="1289" ht="20.1" customHeight="1" spans="1:5">
      <c r="A1289" s="293">
        <v>22004</v>
      </c>
      <c r="B1289" s="305" t="s">
        <v>965</v>
      </c>
      <c r="C1289" s="295">
        <f>SUBTOTAL(9,C1290:C1301)</f>
        <v>0</v>
      </c>
      <c r="D1289" s="295">
        <f>SUBTOTAL(9,D1290:D1301)</f>
        <v>0</v>
      </c>
      <c r="E1289" s="296"/>
    </row>
    <row r="1290" ht="20.1" customHeight="1" spans="1:5">
      <c r="A1290" s="297">
        <v>2200401</v>
      </c>
      <c r="B1290" s="301" t="s">
        <v>13</v>
      </c>
      <c r="C1290" s="275"/>
      <c r="D1290" s="275"/>
      <c r="E1290" s="299"/>
    </row>
    <row r="1291" ht="20.1" customHeight="1" spans="1:5">
      <c r="A1291" s="297">
        <v>2200402</v>
      </c>
      <c r="B1291" s="301" t="s">
        <v>14</v>
      </c>
      <c r="C1291" s="275"/>
      <c r="D1291" s="275"/>
      <c r="E1291" s="299"/>
    </row>
    <row r="1292" ht="20.1" customHeight="1" spans="1:5">
      <c r="A1292" s="297">
        <v>2200403</v>
      </c>
      <c r="B1292" s="301" t="s">
        <v>15</v>
      </c>
      <c r="C1292" s="275"/>
      <c r="D1292" s="275"/>
      <c r="E1292" s="299"/>
    </row>
    <row r="1293" ht="20.1" customHeight="1" spans="1:5">
      <c r="A1293" s="297">
        <v>2200404</v>
      </c>
      <c r="B1293" s="301" t="s">
        <v>966</v>
      </c>
      <c r="C1293" s="275"/>
      <c r="D1293" s="275"/>
      <c r="E1293" s="299"/>
    </row>
    <row r="1294" ht="20.1" customHeight="1" spans="1:5">
      <c r="A1294" s="297">
        <v>2200405</v>
      </c>
      <c r="B1294" s="301" t="s">
        <v>967</v>
      </c>
      <c r="C1294" s="275"/>
      <c r="D1294" s="275"/>
      <c r="E1294" s="299"/>
    </row>
    <row r="1295" ht="20.1" customHeight="1" spans="1:5">
      <c r="A1295" s="297">
        <v>2200406</v>
      </c>
      <c r="B1295" s="301" t="s">
        <v>968</v>
      </c>
      <c r="C1295" s="275"/>
      <c r="D1295" s="275"/>
      <c r="E1295" s="299"/>
    </row>
    <row r="1296" ht="20.1" customHeight="1" spans="1:5">
      <c r="A1296" s="297">
        <v>2200407</v>
      </c>
      <c r="B1296" s="301" t="s">
        <v>969</v>
      </c>
      <c r="C1296" s="275"/>
      <c r="D1296" s="275"/>
      <c r="E1296" s="299"/>
    </row>
    <row r="1297" ht="20.1" customHeight="1" spans="1:5">
      <c r="A1297" s="297">
        <v>2200408</v>
      </c>
      <c r="B1297" s="301" t="s">
        <v>970</v>
      </c>
      <c r="C1297" s="275"/>
      <c r="D1297" s="275"/>
      <c r="E1297" s="299"/>
    </row>
    <row r="1298" s="283" customFormat="1" ht="20.1" customHeight="1" spans="1:5">
      <c r="A1298" s="297">
        <v>2200409</v>
      </c>
      <c r="B1298" s="300" t="s">
        <v>971</v>
      </c>
      <c r="C1298" s="274"/>
      <c r="D1298" s="274"/>
      <c r="E1298" s="307"/>
    </row>
    <row r="1299" s="283" customFormat="1" ht="20.1" customHeight="1" spans="1:5">
      <c r="A1299" s="297">
        <v>2200410</v>
      </c>
      <c r="B1299" s="300" t="s">
        <v>972</v>
      </c>
      <c r="C1299" s="274"/>
      <c r="D1299" s="274"/>
      <c r="E1299" s="307"/>
    </row>
    <row r="1300" ht="20.1" customHeight="1" spans="1:5">
      <c r="A1300" s="297">
        <v>2200450</v>
      </c>
      <c r="B1300" s="301" t="s">
        <v>973</v>
      </c>
      <c r="C1300" s="275"/>
      <c r="D1300" s="275"/>
      <c r="E1300" s="299"/>
    </row>
    <row r="1301" ht="20.1" customHeight="1" spans="1:5">
      <c r="A1301" s="297">
        <v>2200499</v>
      </c>
      <c r="B1301" s="301" t="s">
        <v>974</v>
      </c>
      <c r="C1301" s="275"/>
      <c r="D1301" s="275"/>
      <c r="E1301" s="299"/>
    </row>
    <row r="1302" ht="20.1" customHeight="1" spans="1:5">
      <c r="A1302" s="293">
        <v>22005</v>
      </c>
      <c r="B1302" s="305" t="s">
        <v>975</v>
      </c>
      <c r="C1302" s="295">
        <f>SUBTOTAL(9,C1303:C1317)</f>
        <v>376</v>
      </c>
      <c r="D1302" s="295">
        <f>SUBTOTAL(9,D1303:D1317)</f>
        <v>72</v>
      </c>
      <c r="E1302" s="296">
        <f>SUM(D1302-C1302)/C1302</f>
        <v>-0.808510638297872</v>
      </c>
    </row>
    <row r="1303" ht="20.1" customHeight="1" spans="1:5">
      <c r="A1303" s="297">
        <v>2200501</v>
      </c>
      <c r="B1303" s="301" t="s">
        <v>13</v>
      </c>
      <c r="C1303" s="275"/>
      <c r="D1303" s="275"/>
      <c r="E1303" s="299"/>
    </row>
    <row r="1304" ht="20.1" customHeight="1" spans="1:5">
      <c r="A1304" s="297">
        <v>2200502</v>
      </c>
      <c r="B1304" s="301" t="s">
        <v>14</v>
      </c>
      <c r="C1304" s="275">
        <v>4</v>
      </c>
      <c r="D1304" s="275"/>
      <c r="E1304" s="299">
        <f>SUM(D1304-C1304)/C1304</f>
        <v>-1</v>
      </c>
    </row>
    <row r="1305" ht="20.1" customHeight="1" spans="1:5">
      <c r="A1305" s="297">
        <v>2200503</v>
      </c>
      <c r="B1305" s="301" t="s">
        <v>15</v>
      </c>
      <c r="C1305" s="275"/>
      <c r="D1305" s="275"/>
      <c r="E1305" s="299"/>
    </row>
    <row r="1306" ht="20.1" customHeight="1" spans="1:5">
      <c r="A1306" s="297">
        <v>2200504</v>
      </c>
      <c r="B1306" s="301" t="s">
        <v>976</v>
      </c>
      <c r="C1306" s="275"/>
      <c r="D1306" s="275"/>
      <c r="E1306" s="299"/>
    </row>
    <row r="1307" ht="20.1" customHeight="1" spans="1:5">
      <c r="A1307" s="297">
        <v>2200505</v>
      </c>
      <c r="B1307" s="301" t="s">
        <v>977</v>
      </c>
      <c r="C1307" s="275"/>
      <c r="D1307" s="275"/>
      <c r="E1307" s="299"/>
    </row>
    <row r="1308" ht="20.1" customHeight="1" spans="1:5">
      <c r="A1308" s="297">
        <v>2200506</v>
      </c>
      <c r="B1308" s="301" t="s">
        <v>978</v>
      </c>
      <c r="C1308" s="275"/>
      <c r="D1308" s="275"/>
      <c r="E1308" s="299"/>
    </row>
    <row r="1309" ht="20.1" customHeight="1" spans="1:5">
      <c r="A1309" s="297">
        <v>2200507</v>
      </c>
      <c r="B1309" s="301" t="s">
        <v>979</v>
      </c>
      <c r="C1309" s="275"/>
      <c r="D1309" s="275"/>
      <c r="E1309" s="299"/>
    </row>
    <row r="1310" ht="20.1" customHeight="1" spans="1:5">
      <c r="A1310" s="297">
        <v>2200508</v>
      </c>
      <c r="B1310" s="301" t="s">
        <v>980</v>
      </c>
      <c r="C1310" s="275">
        <v>180</v>
      </c>
      <c r="D1310" s="275"/>
      <c r="E1310" s="299">
        <f>SUM(D1310-C1310)/C1310</f>
        <v>-1</v>
      </c>
    </row>
    <row r="1311" ht="20.1" customHeight="1" spans="1:5">
      <c r="A1311" s="297">
        <v>2200509</v>
      </c>
      <c r="B1311" s="301" t="s">
        <v>981</v>
      </c>
      <c r="C1311" s="275">
        <v>72</v>
      </c>
      <c r="D1311" s="275">
        <v>72</v>
      </c>
      <c r="E1311" s="299">
        <f>SUM(D1311-C1311)/C1311</f>
        <v>0</v>
      </c>
    </row>
    <row r="1312" ht="20.1" customHeight="1" spans="1:5">
      <c r="A1312" s="297">
        <v>2200510</v>
      </c>
      <c r="B1312" s="301" t="s">
        <v>982</v>
      </c>
      <c r="C1312" s="275">
        <v>120</v>
      </c>
      <c r="D1312" s="275"/>
      <c r="E1312" s="299">
        <f>SUM(D1312-C1312)/C1312</f>
        <v>-1</v>
      </c>
    </row>
    <row r="1313" ht="20.1" customHeight="1" spans="1:5">
      <c r="A1313" s="297">
        <v>2200511</v>
      </c>
      <c r="B1313" s="301" t="s">
        <v>983</v>
      </c>
      <c r="C1313" s="275"/>
      <c r="D1313" s="275"/>
      <c r="E1313" s="299"/>
    </row>
    <row r="1314" ht="20.1" customHeight="1" spans="1:5">
      <c r="A1314" s="297">
        <v>2200512</v>
      </c>
      <c r="B1314" s="301" t="s">
        <v>984</v>
      </c>
      <c r="C1314" s="275"/>
      <c r="D1314" s="275"/>
      <c r="E1314" s="299"/>
    </row>
    <row r="1315" ht="20.1" customHeight="1" spans="1:5">
      <c r="A1315" s="297">
        <v>2200513</v>
      </c>
      <c r="B1315" s="301" t="s">
        <v>985</v>
      </c>
      <c r="C1315" s="275"/>
      <c r="D1315" s="275"/>
      <c r="E1315" s="299"/>
    </row>
    <row r="1316" ht="20.1" customHeight="1" spans="1:5">
      <c r="A1316" s="297">
        <v>2200514</v>
      </c>
      <c r="B1316" s="301" t="s">
        <v>986</v>
      </c>
      <c r="C1316" s="275"/>
      <c r="D1316" s="275"/>
      <c r="E1316" s="299"/>
    </row>
    <row r="1317" ht="20.1" customHeight="1" spans="1:5">
      <c r="A1317" s="297">
        <v>2200599</v>
      </c>
      <c r="B1317" s="301" t="s">
        <v>987</v>
      </c>
      <c r="C1317" s="275"/>
      <c r="D1317" s="275"/>
      <c r="E1317" s="299"/>
    </row>
    <row r="1318" s="283" customFormat="1" ht="20.1" customHeight="1" spans="1:5">
      <c r="A1318" s="317">
        <v>22099</v>
      </c>
      <c r="B1318" s="302" t="s">
        <v>988</v>
      </c>
      <c r="C1318" s="295">
        <f>SUBTOTAL(9,C1319:C1319)</f>
        <v>0</v>
      </c>
      <c r="D1318" s="295">
        <f>SUBTOTAL(9,D1319:D1319)</f>
        <v>0</v>
      </c>
      <c r="E1318" s="296"/>
    </row>
    <row r="1319" s="283" customFormat="1" ht="20.1" customHeight="1" spans="1:5">
      <c r="A1319" s="297">
        <v>2209900</v>
      </c>
      <c r="B1319" s="300" t="s">
        <v>988</v>
      </c>
      <c r="C1319" s="274"/>
      <c r="D1319" s="274"/>
      <c r="E1319" s="307"/>
    </row>
    <row r="1320" ht="20.1" customHeight="1" spans="1:5">
      <c r="A1320" s="303">
        <v>221</v>
      </c>
      <c r="B1320" s="306" t="s">
        <v>989</v>
      </c>
      <c r="C1320" s="291">
        <f>SUBTOTAL(9,C1321:C1336)</f>
        <v>10148</v>
      </c>
      <c r="D1320" s="291">
        <f>SUBTOTAL(9,D1321:D1336)</f>
        <v>8782</v>
      </c>
      <c r="E1320" s="292">
        <f>SUM(D1320-C1320)/C1320</f>
        <v>-0.134607804493496</v>
      </c>
    </row>
    <row r="1321" ht="20.1" customHeight="1" spans="1:5">
      <c r="A1321" s="293">
        <v>22101</v>
      </c>
      <c r="B1321" s="305" t="s">
        <v>990</v>
      </c>
      <c r="C1321" s="295">
        <f>SUBTOTAL(9,C1322:C1329)</f>
        <v>3133</v>
      </c>
      <c r="D1321" s="295">
        <f>SUBTOTAL(9,D1322:D1329)</f>
        <v>2137</v>
      </c>
      <c r="E1321" s="296">
        <f>SUM(D1321-C1321)/C1321</f>
        <v>-0.317906160229812</v>
      </c>
    </row>
    <row r="1322" ht="20.1" customHeight="1" spans="1:5">
      <c r="A1322" s="297">
        <v>2210101</v>
      </c>
      <c r="B1322" s="301" t="s">
        <v>991</v>
      </c>
      <c r="C1322" s="275">
        <v>389</v>
      </c>
      <c r="D1322" s="275"/>
      <c r="E1322" s="299">
        <f>SUM(D1322-C1322)/C1322</f>
        <v>-1</v>
      </c>
    </row>
    <row r="1323" ht="20.1" customHeight="1" spans="1:5">
      <c r="A1323" s="297">
        <v>2210102</v>
      </c>
      <c r="B1323" s="301" t="s">
        <v>992</v>
      </c>
      <c r="C1323" s="275"/>
      <c r="D1323" s="275"/>
      <c r="E1323" s="299"/>
    </row>
    <row r="1324" ht="20.1" customHeight="1" spans="1:5">
      <c r="A1324" s="297">
        <v>2210103</v>
      </c>
      <c r="B1324" s="301" t="s">
        <v>993</v>
      </c>
      <c r="C1324" s="275">
        <v>921</v>
      </c>
      <c r="D1324" s="275"/>
      <c r="E1324" s="299">
        <f>SUM(D1324-C1324)/C1324</f>
        <v>-1</v>
      </c>
    </row>
    <row r="1325" ht="20.1" customHeight="1" spans="1:5">
      <c r="A1325" s="297">
        <v>2210104</v>
      </c>
      <c r="B1325" s="301" t="s">
        <v>994</v>
      </c>
      <c r="C1325" s="275"/>
      <c r="D1325" s="275"/>
      <c r="E1325" s="299"/>
    </row>
    <row r="1326" ht="20.1" customHeight="1" spans="1:5">
      <c r="A1326" s="297">
        <v>2210105</v>
      </c>
      <c r="B1326" s="301" t="s">
        <v>995</v>
      </c>
      <c r="C1326" s="275"/>
      <c r="D1326" s="275"/>
      <c r="E1326" s="299"/>
    </row>
    <row r="1327" ht="20.1" customHeight="1" spans="1:5">
      <c r="A1327" s="297">
        <v>2210106</v>
      </c>
      <c r="B1327" s="301" t="s">
        <v>996</v>
      </c>
      <c r="C1327" s="275"/>
      <c r="D1327" s="275"/>
      <c r="E1327" s="299"/>
    </row>
    <row r="1328" ht="20.1" customHeight="1" spans="1:5">
      <c r="A1328" s="297">
        <v>2210107</v>
      </c>
      <c r="B1328" s="301" t="s">
        <v>997</v>
      </c>
      <c r="C1328" s="275"/>
      <c r="D1328" s="275"/>
      <c r="E1328" s="299"/>
    </row>
    <row r="1329" ht="20.1" customHeight="1" spans="1:5">
      <c r="A1329" s="297">
        <v>2210199</v>
      </c>
      <c r="B1329" s="301" t="s">
        <v>998</v>
      </c>
      <c r="C1329" s="275">
        <v>1823</v>
      </c>
      <c r="D1329" s="275">
        <v>2137</v>
      </c>
      <c r="E1329" s="299">
        <f>SUM(D1329-C1329)/C1329</f>
        <v>0.172243554580362</v>
      </c>
    </row>
    <row r="1330" ht="20.1" customHeight="1" spans="1:5">
      <c r="A1330" s="293">
        <v>22102</v>
      </c>
      <c r="B1330" s="305" t="s">
        <v>999</v>
      </c>
      <c r="C1330" s="295">
        <f>SUBTOTAL(9,C1331:C1333)</f>
        <v>6565</v>
      </c>
      <c r="D1330" s="295">
        <f>SUBTOTAL(9,D1331:D1333)</f>
        <v>6645</v>
      </c>
      <c r="E1330" s="296">
        <f>SUM(D1330-C1330)/C1330</f>
        <v>0.0121858339680122</v>
      </c>
    </row>
    <row r="1331" ht="20.1" customHeight="1" spans="1:5">
      <c r="A1331" s="297">
        <v>2210201</v>
      </c>
      <c r="B1331" s="301" t="s">
        <v>1000</v>
      </c>
      <c r="C1331" s="275">
        <v>6565</v>
      </c>
      <c r="D1331" s="275">
        <v>6645</v>
      </c>
      <c r="E1331" s="299">
        <f>SUM(D1331-C1331)/C1331</f>
        <v>0.0121858339680122</v>
      </c>
    </row>
    <row r="1332" ht="20.1" customHeight="1" spans="1:5">
      <c r="A1332" s="297">
        <v>2210202</v>
      </c>
      <c r="B1332" s="301" t="s">
        <v>1001</v>
      </c>
      <c r="C1332" s="275"/>
      <c r="D1332" s="275"/>
      <c r="E1332" s="299"/>
    </row>
    <row r="1333" ht="20.1" customHeight="1" spans="1:5">
      <c r="A1333" s="297">
        <v>2210203</v>
      </c>
      <c r="B1333" s="301" t="s">
        <v>1002</v>
      </c>
      <c r="C1333" s="275"/>
      <c r="D1333" s="275"/>
      <c r="E1333" s="299"/>
    </row>
    <row r="1334" ht="20.1" customHeight="1" spans="1:5">
      <c r="A1334" s="293">
        <v>22103</v>
      </c>
      <c r="B1334" s="305" t="s">
        <v>1003</v>
      </c>
      <c r="C1334" s="295">
        <f>SUBTOTAL(9,C1335:C1336)</f>
        <v>450</v>
      </c>
      <c r="D1334" s="295">
        <f>SUBTOTAL(9,D1335:D1336)</f>
        <v>0</v>
      </c>
      <c r="E1334" s="296">
        <f>SUM(D1334-C1334)/C1334</f>
        <v>-1</v>
      </c>
    </row>
    <row r="1335" ht="20.1" customHeight="1" spans="1:5">
      <c r="A1335" s="297">
        <v>2210301</v>
      </c>
      <c r="B1335" s="301" t="s">
        <v>1004</v>
      </c>
      <c r="C1335" s="275">
        <v>450</v>
      </c>
      <c r="D1335" s="275"/>
      <c r="E1335" s="299">
        <f>SUM(D1335-C1335)/C1335</f>
        <v>-1</v>
      </c>
    </row>
    <row r="1336" ht="20.1" customHeight="1" spans="1:5">
      <c r="A1336" s="297">
        <v>2210399</v>
      </c>
      <c r="B1336" s="301" t="s">
        <v>1005</v>
      </c>
      <c r="C1336" s="275"/>
      <c r="D1336" s="275"/>
      <c r="E1336" s="299"/>
    </row>
    <row r="1337" ht="20.1" customHeight="1" spans="1:5">
      <c r="A1337" s="303">
        <v>222</v>
      </c>
      <c r="B1337" s="306" t="s">
        <v>1006</v>
      </c>
      <c r="C1337" s="291">
        <f>SUBTOTAL(9,C1338:C1390)</f>
        <v>213</v>
      </c>
      <c r="D1337" s="291">
        <f>SUBTOTAL(9,D1338:D1390)</f>
        <v>429</v>
      </c>
      <c r="E1337" s="292">
        <f>SUM(D1337-C1337)/C1337</f>
        <v>1.01408450704225</v>
      </c>
    </row>
    <row r="1338" ht="20.1" customHeight="1" spans="1:5">
      <c r="A1338" s="293">
        <v>22201</v>
      </c>
      <c r="B1338" s="305" t="s">
        <v>1007</v>
      </c>
      <c r="C1338" s="295">
        <f>SUBTOTAL(9,C1339:C1352)</f>
        <v>203</v>
      </c>
      <c r="D1338" s="295">
        <f>SUBTOTAL(9,D1339:D1352)</f>
        <v>205</v>
      </c>
      <c r="E1338" s="296">
        <f>SUM(D1338-C1338)/C1338</f>
        <v>0.00985221674876847</v>
      </c>
    </row>
    <row r="1339" ht="20.1" customHeight="1" spans="1:5">
      <c r="A1339" s="297">
        <v>2220101</v>
      </c>
      <c r="B1339" s="301" t="s">
        <v>13</v>
      </c>
      <c r="C1339" s="275"/>
      <c r="D1339" s="275"/>
      <c r="E1339" s="299"/>
    </row>
    <row r="1340" ht="20.1" customHeight="1" spans="1:5">
      <c r="A1340" s="297">
        <v>2220102</v>
      </c>
      <c r="B1340" s="301" t="s">
        <v>14</v>
      </c>
      <c r="C1340" s="275"/>
      <c r="D1340" s="275"/>
      <c r="E1340" s="299"/>
    </row>
    <row r="1341" ht="20.1" customHeight="1" spans="1:5">
      <c r="A1341" s="297">
        <v>2220103</v>
      </c>
      <c r="B1341" s="301" t="s">
        <v>15</v>
      </c>
      <c r="C1341" s="275"/>
      <c r="D1341" s="275"/>
      <c r="E1341" s="299"/>
    </row>
    <row r="1342" ht="20.1" customHeight="1" spans="1:5">
      <c r="A1342" s="297">
        <v>2220104</v>
      </c>
      <c r="B1342" s="301" t="s">
        <v>1008</v>
      </c>
      <c r="C1342" s="275"/>
      <c r="D1342" s="275"/>
      <c r="E1342" s="299"/>
    </row>
    <row r="1343" ht="20.1" customHeight="1" spans="1:5">
      <c r="A1343" s="297">
        <v>2220105</v>
      </c>
      <c r="B1343" s="301" t="s">
        <v>1009</v>
      </c>
      <c r="C1343" s="275"/>
      <c r="D1343" s="275"/>
      <c r="E1343" s="299"/>
    </row>
    <row r="1344" ht="20.1" customHeight="1" spans="1:5">
      <c r="A1344" s="297">
        <v>2220106</v>
      </c>
      <c r="B1344" s="301" t="s">
        <v>1010</v>
      </c>
      <c r="C1344" s="275"/>
      <c r="D1344" s="275"/>
      <c r="E1344" s="299"/>
    </row>
    <row r="1345" ht="20.1" customHeight="1" spans="1:5">
      <c r="A1345" s="297">
        <v>2220107</v>
      </c>
      <c r="B1345" s="301" t="s">
        <v>1011</v>
      </c>
      <c r="C1345" s="275"/>
      <c r="D1345" s="275"/>
      <c r="E1345" s="299"/>
    </row>
    <row r="1346" ht="20.1" customHeight="1" spans="1:5">
      <c r="A1346" s="297">
        <v>2220112</v>
      </c>
      <c r="B1346" s="301" t="s">
        <v>1012</v>
      </c>
      <c r="C1346" s="275"/>
      <c r="D1346" s="275"/>
      <c r="E1346" s="299"/>
    </row>
    <row r="1347" ht="20.1" customHeight="1" spans="1:5">
      <c r="A1347" s="297">
        <v>2220113</v>
      </c>
      <c r="B1347" s="301" t="s">
        <v>1013</v>
      </c>
      <c r="C1347" s="275"/>
      <c r="D1347" s="275"/>
      <c r="E1347" s="299"/>
    </row>
    <row r="1348" ht="20.1" customHeight="1" spans="1:5">
      <c r="A1348" s="297">
        <v>2220114</v>
      </c>
      <c r="B1348" s="301" t="s">
        <v>1014</v>
      </c>
      <c r="C1348" s="275"/>
      <c r="D1348" s="275"/>
      <c r="E1348" s="299"/>
    </row>
    <row r="1349" ht="20.1" customHeight="1" spans="1:5">
      <c r="A1349" s="297">
        <v>2220115</v>
      </c>
      <c r="B1349" s="301" t="s">
        <v>1015</v>
      </c>
      <c r="C1349" s="275">
        <v>168</v>
      </c>
      <c r="D1349" s="275">
        <v>164</v>
      </c>
      <c r="E1349" s="299">
        <f>SUM(D1349-C1349)/C1349</f>
        <v>-0.0238095238095238</v>
      </c>
    </row>
    <row r="1350" ht="20.1" customHeight="1" spans="1:5">
      <c r="A1350" s="297">
        <v>2220118</v>
      </c>
      <c r="B1350" s="301" t="s">
        <v>1016</v>
      </c>
      <c r="C1350" s="275"/>
      <c r="D1350" s="275"/>
      <c r="E1350" s="299"/>
    </row>
    <row r="1351" ht="20.1" customHeight="1" spans="1:5">
      <c r="A1351" s="297">
        <v>2220150</v>
      </c>
      <c r="B1351" s="301" t="s">
        <v>22</v>
      </c>
      <c r="C1351" s="275">
        <v>15</v>
      </c>
      <c r="D1351" s="275">
        <v>16</v>
      </c>
      <c r="E1351" s="299">
        <f>SUM(D1351-C1351)/C1351</f>
        <v>0.0666666666666667</v>
      </c>
    </row>
    <row r="1352" ht="20.1" customHeight="1" spans="1:5">
      <c r="A1352" s="297">
        <v>2220199</v>
      </c>
      <c r="B1352" s="301" t="s">
        <v>1017</v>
      </c>
      <c r="C1352" s="275">
        <v>20</v>
      </c>
      <c r="D1352" s="275">
        <v>25</v>
      </c>
      <c r="E1352" s="299">
        <f>SUM(D1352-C1352)/C1352</f>
        <v>0.25</v>
      </c>
    </row>
    <row r="1353" ht="20.1" customHeight="1" spans="1:5">
      <c r="A1353" s="293">
        <v>22202</v>
      </c>
      <c r="B1353" s="305" t="s">
        <v>1018</v>
      </c>
      <c r="C1353" s="295">
        <f>SUBTOTAL(9,C1354:C1366)</f>
        <v>0</v>
      </c>
      <c r="D1353" s="295">
        <f>SUBTOTAL(9,D1354:D1366)</f>
        <v>0</v>
      </c>
      <c r="E1353" s="296"/>
    </row>
    <row r="1354" ht="20.1" customHeight="1" spans="1:5">
      <c r="A1354" s="297">
        <v>2220201</v>
      </c>
      <c r="B1354" s="301" t="s">
        <v>13</v>
      </c>
      <c r="C1354" s="275"/>
      <c r="D1354" s="275"/>
      <c r="E1354" s="299"/>
    </row>
    <row r="1355" ht="20.1" customHeight="1" spans="1:5">
      <c r="A1355" s="297">
        <v>2220202</v>
      </c>
      <c r="B1355" s="301" t="s">
        <v>14</v>
      </c>
      <c r="C1355" s="275"/>
      <c r="D1355" s="275"/>
      <c r="E1355" s="299"/>
    </row>
    <row r="1356" ht="20.1" customHeight="1" spans="1:5">
      <c r="A1356" s="297">
        <v>2220203</v>
      </c>
      <c r="B1356" s="301" t="s">
        <v>15</v>
      </c>
      <c r="C1356" s="275"/>
      <c r="D1356" s="275"/>
      <c r="E1356" s="299"/>
    </row>
    <row r="1357" ht="20.1" customHeight="1" spans="1:5">
      <c r="A1357" s="297">
        <v>2220204</v>
      </c>
      <c r="B1357" s="301" t="s">
        <v>1019</v>
      </c>
      <c r="C1357" s="275"/>
      <c r="D1357" s="275"/>
      <c r="E1357" s="299"/>
    </row>
    <row r="1358" ht="20.1" customHeight="1" spans="1:5">
      <c r="A1358" s="297">
        <v>2220205</v>
      </c>
      <c r="B1358" s="301" t="s">
        <v>1020</v>
      </c>
      <c r="C1358" s="275"/>
      <c r="D1358" s="275"/>
      <c r="E1358" s="299"/>
    </row>
    <row r="1359" ht="20.1" customHeight="1" spans="1:5">
      <c r="A1359" s="297">
        <v>2220206</v>
      </c>
      <c r="B1359" s="301" t="s">
        <v>1021</v>
      </c>
      <c r="C1359" s="275"/>
      <c r="D1359" s="275"/>
      <c r="E1359" s="299"/>
    </row>
    <row r="1360" ht="20.1" customHeight="1" spans="1:5">
      <c r="A1360" s="297">
        <v>2220207</v>
      </c>
      <c r="B1360" s="301" t="s">
        <v>1022</v>
      </c>
      <c r="C1360" s="275"/>
      <c r="D1360" s="275"/>
      <c r="E1360" s="299"/>
    </row>
    <row r="1361" ht="20.1" customHeight="1" spans="1:5">
      <c r="A1361" s="297">
        <v>2220209</v>
      </c>
      <c r="B1361" s="301" t="s">
        <v>1023</v>
      </c>
      <c r="C1361" s="275"/>
      <c r="D1361" s="275"/>
      <c r="E1361" s="299"/>
    </row>
    <row r="1362" ht="20.1" customHeight="1" spans="1:5">
      <c r="A1362" s="297">
        <v>2220210</v>
      </c>
      <c r="B1362" s="301" t="s">
        <v>1024</v>
      </c>
      <c r="C1362" s="275"/>
      <c r="D1362" s="275"/>
      <c r="E1362" s="299"/>
    </row>
    <row r="1363" ht="20.1" customHeight="1" spans="1:5">
      <c r="A1363" s="297">
        <v>2220211</v>
      </c>
      <c r="B1363" s="301" t="s">
        <v>1025</v>
      </c>
      <c r="C1363" s="275"/>
      <c r="D1363" s="275"/>
      <c r="E1363" s="299"/>
    </row>
    <row r="1364" ht="20.1" customHeight="1" spans="1:5">
      <c r="A1364" s="297">
        <v>2220212</v>
      </c>
      <c r="B1364" s="301" t="s">
        <v>1026</v>
      </c>
      <c r="C1364" s="275"/>
      <c r="D1364" s="275"/>
      <c r="E1364" s="299"/>
    </row>
    <row r="1365" ht="20.1" customHeight="1" spans="1:5">
      <c r="A1365" s="297">
        <v>2220250</v>
      </c>
      <c r="B1365" s="301" t="s">
        <v>22</v>
      </c>
      <c r="C1365" s="275"/>
      <c r="D1365" s="275"/>
      <c r="E1365" s="299"/>
    </row>
    <row r="1366" ht="20.1" customHeight="1" spans="1:5">
      <c r="A1366" s="297">
        <v>2220299</v>
      </c>
      <c r="B1366" s="301" t="s">
        <v>1027</v>
      </c>
      <c r="C1366" s="275"/>
      <c r="D1366" s="275"/>
      <c r="E1366" s="299"/>
    </row>
    <row r="1367" ht="20.1" customHeight="1" spans="1:5">
      <c r="A1367" s="293">
        <v>22203</v>
      </c>
      <c r="B1367" s="305" t="s">
        <v>1028</v>
      </c>
      <c r="C1367" s="295">
        <f>SUBTOTAL(9,C1368:C1372)</f>
        <v>0</v>
      </c>
      <c r="D1367" s="295">
        <f>SUBTOTAL(9,D1368:D1372)</f>
        <v>224</v>
      </c>
      <c r="E1367" s="296"/>
    </row>
    <row r="1368" ht="20.1" customHeight="1" spans="1:5">
      <c r="A1368" s="297">
        <v>2220301</v>
      </c>
      <c r="B1368" s="301" t="s">
        <v>1029</v>
      </c>
      <c r="C1368" s="275"/>
      <c r="D1368" s="275"/>
      <c r="E1368" s="299"/>
    </row>
    <row r="1369" ht="20.1" customHeight="1" spans="1:5">
      <c r="A1369" s="297">
        <v>2220302</v>
      </c>
      <c r="B1369" s="301" t="s">
        <v>1030</v>
      </c>
      <c r="C1369" s="275"/>
      <c r="D1369" s="275"/>
      <c r="E1369" s="299"/>
    </row>
    <row r="1370" ht="20.1" customHeight="1" spans="1:5">
      <c r="A1370" s="297">
        <v>2220303</v>
      </c>
      <c r="B1370" s="301" t="s">
        <v>1031</v>
      </c>
      <c r="C1370" s="275"/>
      <c r="D1370" s="275"/>
      <c r="E1370" s="299"/>
    </row>
    <row r="1371" ht="20.1" customHeight="1" spans="1:5">
      <c r="A1371" s="297">
        <v>2220304</v>
      </c>
      <c r="B1371" s="301" t="s">
        <v>1032</v>
      </c>
      <c r="C1371" s="275"/>
      <c r="D1371" s="275"/>
      <c r="E1371" s="299"/>
    </row>
    <row r="1372" ht="20.1" customHeight="1" spans="1:5">
      <c r="A1372" s="297">
        <v>2220399</v>
      </c>
      <c r="B1372" s="301" t="s">
        <v>1033</v>
      </c>
      <c r="C1372" s="275"/>
      <c r="D1372" s="275">
        <v>224</v>
      </c>
      <c r="E1372" s="299"/>
    </row>
    <row r="1373" ht="20.1" customHeight="1" spans="1:5">
      <c r="A1373" s="293">
        <v>22204</v>
      </c>
      <c r="B1373" s="305" t="s">
        <v>1034</v>
      </c>
      <c r="C1373" s="295">
        <f>SUBTOTAL(9,C1374:C1378)</f>
        <v>10</v>
      </c>
      <c r="D1373" s="295">
        <f>SUBTOTAL(9,D1374:D1378)</f>
        <v>0</v>
      </c>
      <c r="E1373" s="296">
        <f>SUM(D1373-C1373)/C1373</f>
        <v>-1</v>
      </c>
    </row>
    <row r="1374" s="283" customFormat="1" ht="20.1" customHeight="1" spans="1:5">
      <c r="A1374" s="297">
        <v>2220401</v>
      </c>
      <c r="B1374" s="300" t="s">
        <v>1035</v>
      </c>
      <c r="C1374" s="274"/>
      <c r="D1374" s="274"/>
      <c r="E1374" s="307"/>
    </row>
    <row r="1375" ht="20.1" customHeight="1" spans="1:5">
      <c r="A1375" s="297">
        <v>2220402</v>
      </c>
      <c r="B1375" s="301" t="s">
        <v>1036</v>
      </c>
      <c r="C1375" s="275"/>
      <c r="D1375" s="275"/>
      <c r="E1375" s="299"/>
    </row>
    <row r="1376" ht="20.1" customHeight="1" spans="1:5">
      <c r="A1376" s="297">
        <v>2220403</v>
      </c>
      <c r="B1376" s="301" t="s">
        <v>1037</v>
      </c>
      <c r="C1376" s="275">
        <v>10</v>
      </c>
      <c r="D1376" s="275"/>
      <c r="E1376" s="299">
        <f>SUM(D1376-C1376)/C1376</f>
        <v>-1</v>
      </c>
    </row>
    <row r="1377" ht="20.1" customHeight="1" spans="1:5">
      <c r="A1377" s="297">
        <v>2220404</v>
      </c>
      <c r="B1377" s="301" t="s">
        <v>1038</v>
      </c>
      <c r="C1377" s="275"/>
      <c r="D1377" s="275"/>
      <c r="E1377" s="299"/>
    </row>
    <row r="1378" ht="20.1" customHeight="1" spans="1:5">
      <c r="A1378" s="297">
        <v>2220499</v>
      </c>
      <c r="B1378" s="301" t="s">
        <v>1039</v>
      </c>
      <c r="C1378" s="275"/>
      <c r="D1378" s="275"/>
      <c r="E1378" s="299"/>
    </row>
    <row r="1379" ht="20.1" customHeight="1" spans="1:5">
      <c r="A1379" s="293">
        <v>22205</v>
      </c>
      <c r="B1379" s="305" t="s">
        <v>1040</v>
      </c>
      <c r="C1379" s="295">
        <f>SUBTOTAL(9,C1380:C1390)</f>
        <v>0</v>
      </c>
      <c r="D1379" s="295">
        <f>SUBTOTAL(9,D1380:D1390)</f>
        <v>0</v>
      </c>
      <c r="E1379" s="296"/>
    </row>
    <row r="1380" ht="20.1" customHeight="1" spans="1:5">
      <c r="A1380" s="297">
        <v>2220501</v>
      </c>
      <c r="B1380" s="301" t="s">
        <v>1041</v>
      </c>
      <c r="C1380" s="275"/>
      <c r="D1380" s="275"/>
      <c r="E1380" s="299"/>
    </row>
    <row r="1381" ht="20.1" customHeight="1" spans="1:5">
      <c r="A1381" s="297">
        <v>2220502</v>
      </c>
      <c r="B1381" s="301" t="s">
        <v>1042</v>
      </c>
      <c r="C1381" s="275"/>
      <c r="D1381" s="275"/>
      <c r="E1381" s="299"/>
    </row>
    <row r="1382" ht="20.1" customHeight="1" spans="1:5">
      <c r="A1382" s="297">
        <v>2220503</v>
      </c>
      <c r="B1382" s="301" t="s">
        <v>1043</v>
      </c>
      <c r="C1382" s="275"/>
      <c r="D1382" s="275"/>
      <c r="E1382" s="299"/>
    </row>
    <row r="1383" ht="20.1" customHeight="1" spans="1:5">
      <c r="A1383" s="297">
        <v>2220504</v>
      </c>
      <c r="B1383" s="301" t="s">
        <v>1044</v>
      </c>
      <c r="C1383" s="275"/>
      <c r="D1383" s="275"/>
      <c r="E1383" s="299"/>
    </row>
    <row r="1384" ht="20.1" customHeight="1" spans="1:5">
      <c r="A1384" s="297">
        <v>2220505</v>
      </c>
      <c r="B1384" s="301" t="s">
        <v>1045</v>
      </c>
      <c r="C1384" s="275"/>
      <c r="D1384" s="275"/>
      <c r="E1384" s="299"/>
    </row>
    <row r="1385" ht="20.1" customHeight="1" spans="1:5">
      <c r="A1385" s="297">
        <v>2220506</v>
      </c>
      <c r="B1385" s="301" t="s">
        <v>1046</v>
      </c>
      <c r="C1385" s="275"/>
      <c r="D1385" s="275"/>
      <c r="E1385" s="299"/>
    </row>
    <row r="1386" ht="20.1" customHeight="1" spans="1:5">
      <c r="A1386" s="297">
        <v>2220507</v>
      </c>
      <c r="B1386" s="301" t="s">
        <v>1047</v>
      </c>
      <c r="C1386" s="275"/>
      <c r="D1386" s="275"/>
      <c r="E1386" s="299"/>
    </row>
    <row r="1387" ht="20.1" customHeight="1" spans="1:5">
      <c r="A1387" s="297">
        <v>2220508</v>
      </c>
      <c r="B1387" s="301" t="s">
        <v>1048</v>
      </c>
      <c r="C1387" s="275"/>
      <c r="D1387" s="275"/>
      <c r="E1387" s="299"/>
    </row>
    <row r="1388" ht="20.1" customHeight="1" spans="1:5">
      <c r="A1388" s="297">
        <v>2220509</v>
      </c>
      <c r="B1388" s="301" t="s">
        <v>1049</v>
      </c>
      <c r="C1388" s="275"/>
      <c r="D1388" s="275"/>
      <c r="E1388" s="299"/>
    </row>
    <row r="1389" ht="20.1" customHeight="1" spans="1:5">
      <c r="A1389" s="297">
        <v>2220510</v>
      </c>
      <c r="B1389" s="301" t="s">
        <v>1050</v>
      </c>
      <c r="C1389" s="275"/>
      <c r="D1389" s="275"/>
      <c r="E1389" s="299"/>
    </row>
    <row r="1390" ht="20.1" customHeight="1" spans="1:5">
      <c r="A1390" s="297">
        <v>2220599</v>
      </c>
      <c r="B1390" s="301" t="s">
        <v>1051</v>
      </c>
      <c r="C1390" s="275"/>
      <c r="D1390" s="275"/>
      <c r="E1390" s="299"/>
    </row>
    <row r="1391" ht="20.1" customHeight="1" spans="1:5">
      <c r="A1391" s="303">
        <v>227</v>
      </c>
      <c r="B1391" s="306" t="s">
        <v>1052</v>
      </c>
      <c r="C1391" s="291">
        <f>SUBTOTAL(9,C1392:C1393)</f>
        <v>0</v>
      </c>
      <c r="D1391" s="291">
        <f>SUBTOTAL(9,D1392:D1393)</f>
        <v>0</v>
      </c>
      <c r="E1391" s="292"/>
    </row>
    <row r="1392" ht="20.1" customHeight="1" spans="1:5">
      <c r="A1392" s="293">
        <v>22700</v>
      </c>
      <c r="B1392" s="305" t="s">
        <v>1052</v>
      </c>
      <c r="C1392" s="295">
        <f t="shared" ref="C1392:C1397" si="29">SUBTOTAL(9,C1393:C1393)</f>
        <v>0</v>
      </c>
      <c r="D1392" s="295">
        <f t="shared" ref="D1392:D1397" si="30">SUBTOTAL(9,D1393:D1393)</f>
        <v>0</v>
      </c>
      <c r="E1392" s="296"/>
    </row>
    <row r="1393" ht="20.1" customHeight="1" spans="1:5">
      <c r="A1393" s="297">
        <v>2270000</v>
      </c>
      <c r="B1393" s="301" t="s">
        <v>1052</v>
      </c>
      <c r="C1393" s="275"/>
      <c r="D1393" s="275"/>
      <c r="E1393" s="299"/>
    </row>
    <row r="1394" ht="20.1" customHeight="1" spans="1:5">
      <c r="A1394" s="303">
        <v>228</v>
      </c>
      <c r="B1394" s="306" t="s">
        <v>1053</v>
      </c>
      <c r="C1394" s="291">
        <f>SUBTOTAL(9,C1395:C1425)</f>
        <v>170</v>
      </c>
      <c r="D1394" s="291">
        <f>SUBTOTAL(9,D1395:D1425)</f>
        <v>204</v>
      </c>
      <c r="E1394" s="292">
        <f>SUM(D1394-C1394)/C1394</f>
        <v>0.2</v>
      </c>
    </row>
    <row r="1395" ht="20.1" customHeight="1" spans="1:5">
      <c r="A1395" s="293">
        <v>22801</v>
      </c>
      <c r="B1395" s="305" t="s">
        <v>1054</v>
      </c>
      <c r="C1395" s="295">
        <f t="shared" si="29"/>
        <v>0</v>
      </c>
      <c r="D1395" s="295">
        <f t="shared" si="30"/>
        <v>0</v>
      </c>
      <c r="E1395" s="296"/>
    </row>
    <row r="1396" ht="20.1" customHeight="1" spans="1:5">
      <c r="A1396" s="297">
        <v>2280100</v>
      </c>
      <c r="B1396" s="301" t="s">
        <v>1054</v>
      </c>
      <c r="C1396" s="275"/>
      <c r="D1396" s="275"/>
      <c r="E1396" s="299"/>
    </row>
    <row r="1397" ht="20.1" customHeight="1" spans="1:5">
      <c r="A1397" s="293">
        <v>22804</v>
      </c>
      <c r="B1397" s="305" t="s">
        <v>1055</v>
      </c>
      <c r="C1397" s="295">
        <f t="shared" si="29"/>
        <v>0</v>
      </c>
      <c r="D1397" s="295">
        <f t="shared" si="30"/>
        <v>0</v>
      </c>
      <c r="E1397" s="296"/>
    </row>
    <row r="1398" ht="20.1" customHeight="1" spans="1:5">
      <c r="A1398" s="297">
        <v>2280400</v>
      </c>
      <c r="B1398" s="301" t="s">
        <v>1055</v>
      </c>
      <c r="C1398" s="275"/>
      <c r="D1398" s="275"/>
      <c r="E1398" s="299"/>
    </row>
    <row r="1399" ht="20.1" customHeight="1" spans="1:5">
      <c r="A1399" s="293">
        <v>22805</v>
      </c>
      <c r="B1399" s="305" t="s">
        <v>1056</v>
      </c>
      <c r="C1399" s="295">
        <f>SUBTOTAL(9,C1400:C1400)</f>
        <v>0</v>
      </c>
      <c r="D1399" s="295">
        <f>SUBTOTAL(9,D1400:D1400)</f>
        <v>0</v>
      </c>
      <c r="E1399" s="296"/>
    </row>
    <row r="1400" ht="20.1" customHeight="1" spans="1:5">
      <c r="A1400" s="297">
        <v>2280500</v>
      </c>
      <c r="B1400" s="301" t="s">
        <v>1056</v>
      </c>
      <c r="C1400" s="275"/>
      <c r="D1400" s="275"/>
      <c r="E1400" s="299"/>
    </row>
    <row r="1401" ht="20.1" customHeight="1" spans="1:5">
      <c r="A1401" s="293">
        <v>22806</v>
      </c>
      <c r="B1401" s="305" t="s">
        <v>1057</v>
      </c>
      <c r="C1401" s="295">
        <f>SUBTOTAL(9,C1402:C1402)</f>
        <v>0</v>
      </c>
      <c r="D1401" s="295">
        <f>SUBTOTAL(9,D1402:D1402)</f>
        <v>0</v>
      </c>
      <c r="E1401" s="296"/>
    </row>
    <row r="1402" ht="20.1" customHeight="1" spans="1:5">
      <c r="A1402" s="297">
        <v>2280600</v>
      </c>
      <c r="B1402" s="301" t="s">
        <v>1057</v>
      </c>
      <c r="C1402" s="275"/>
      <c r="D1402" s="275"/>
      <c r="E1402" s="299"/>
    </row>
    <row r="1403" ht="20.1" customHeight="1" spans="1:5">
      <c r="A1403" s="293">
        <v>22807</v>
      </c>
      <c r="B1403" s="305" t="s">
        <v>1058</v>
      </c>
      <c r="C1403" s="295">
        <f>SUBTOTAL(9,C1404:C1405)</f>
        <v>0</v>
      </c>
      <c r="D1403" s="295">
        <f>SUBTOTAL(9,D1404:D1405)</f>
        <v>0</v>
      </c>
      <c r="E1403" s="296"/>
    </row>
    <row r="1404" ht="20.1" customHeight="1" spans="1:5">
      <c r="A1404" s="297">
        <v>2280701</v>
      </c>
      <c r="B1404" s="301" t="s">
        <v>1059</v>
      </c>
      <c r="C1404" s="275"/>
      <c r="D1404" s="275"/>
      <c r="E1404" s="299"/>
    </row>
    <row r="1405" ht="20.1" customHeight="1" spans="1:5">
      <c r="A1405" s="297">
        <v>2280702</v>
      </c>
      <c r="B1405" s="301" t="s">
        <v>1060</v>
      </c>
      <c r="C1405" s="275"/>
      <c r="D1405" s="275"/>
      <c r="E1405" s="299"/>
    </row>
    <row r="1406" ht="20.1" customHeight="1" spans="1:5">
      <c r="A1406" s="293">
        <v>22808</v>
      </c>
      <c r="B1406" s="305" t="s">
        <v>1061</v>
      </c>
      <c r="C1406" s="295">
        <f>SUBTOTAL(9,C1407:C1407)</f>
        <v>0</v>
      </c>
      <c r="D1406" s="295">
        <f>SUBTOTAL(9,D1407:D1407)</f>
        <v>22</v>
      </c>
      <c r="E1406" s="296"/>
    </row>
    <row r="1407" ht="20.1" customHeight="1" spans="1:5">
      <c r="A1407" s="297">
        <v>2280800</v>
      </c>
      <c r="B1407" s="301" t="s">
        <v>1061</v>
      </c>
      <c r="C1407" s="275"/>
      <c r="D1407" s="275">
        <v>22</v>
      </c>
      <c r="E1407" s="299"/>
    </row>
    <row r="1408" ht="20.1" customHeight="1" spans="1:5">
      <c r="A1408" s="293">
        <v>22809</v>
      </c>
      <c r="B1408" s="305" t="s">
        <v>1062</v>
      </c>
      <c r="C1408" s="295">
        <f>SUBTOTAL(9,C1409:C1414)</f>
        <v>5</v>
      </c>
      <c r="D1408" s="295">
        <f>SUBTOTAL(9,D1409:D1414)</f>
        <v>1</v>
      </c>
      <c r="E1408" s="296">
        <f>SUM(D1408-C1408)/C1408</f>
        <v>-0.8</v>
      </c>
    </row>
    <row r="1409" ht="20.1" customHeight="1" spans="1:5">
      <c r="A1409" s="297">
        <v>2280901</v>
      </c>
      <c r="B1409" s="301" t="s">
        <v>1063</v>
      </c>
      <c r="C1409" s="275"/>
      <c r="D1409" s="275"/>
      <c r="E1409" s="299"/>
    </row>
    <row r="1410" ht="20.1" customHeight="1" spans="1:5">
      <c r="A1410" s="297">
        <v>2280902</v>
      </c>
      <c r="B1410" s="301" t="s">
        <v>1064</v>
      </c>
      <c r="C1410" s="275"/>
      <c r="D1410" s="275"/>
      <c r="E1410" s="299"/>
    </row>
    <row r="1411" ht="20.1" customHeight="1" spans="1:5">
      <c r="A1411" s="297">
        <v>2280903</v>
      </c>
      <c r="B1411" s="301" t="s">
        <v>1065</v>
      </c>
      <c r="C1411" s="275"/>
      <c r="D1411" s="275"/>
      <c r="E1411" s="299"/>
    </row>
    <row r="1412" ht="20.1" customHeight="1" spans="1:5">
      <c r="A1412" s="297">
        <v>2280904</v>
      </c>
      <c r="B1412" s="301" t="s">
        <v>1066</v>
      </c>
      <c r="C1412" s="275">
        <v>5</v>
      </c>
      <c r="D1412" s="275">
        <v>1</v>
      </c>
      <c r="E1412" s="299">
        <f>SUM(D1412-C1412)/C1412</f>
        <v>-0.8</v>
      </c>
    </row>
    <row r="1413" ht="20.1" customHeight="1" spans="1:5">
      <c r="A1413" s="297">
        <v>2280905</v>
      </c>
      <c r="B1413" s="301" t="s">
        <v>1067</v>
      </c>
      <c r="C1413" s="275"/>
      <c r="D1413" s="275"/>
      <c r="E1413" s="299"/>
    </row>
    <row r="1414" ht="20.1" customHeight="1" spans="1:5">
      <c r="A1414" s="297">
        <v>2280906</v>
      </c>
      <c r="B1414" s="301" t="s">
        <v>1068</v>
      </c>
      <c r="C1414" s="275"/>
      <c r="D1414" s="275"/>
      <c r="E1414" s="299"/>
    </row>
    <row r="1415" ht="20.1" customHeight="1" spans="1:5">
      <c r="A1415" s="293">
        <v>22810</v>
      </c>
      <c r="B1415" s="305" t="s">
        <v>1069</v>
      </c>
      <c r="C1415" s="295">
        <f>SUBTOTAL(9,C1416:C1417)</f>
        <v>0</v>
      </c>
      <c r="D1415" s="295">
        <f>SUBTOTAL(9,D1416:D1417)</f>
        <v>0</v>
      </c>
      <c r="E1415" s="296"/>
    </row>
    <row r="1416" ht="20.1" customHeight="1" spans="1:5">
      <c r="A1416" s="297">
        <v>2281001</v>
      </c>
      <c r="B1416" s="301" t="s">
        <v>1070</v>
      </c>
      <c r="C1416" s="275"/>
      <c r="D1416" s="275"/>
      <c r="E1416" s="299"/>
    </row>
    <row r="1417" ht="20.1" customHeight="1" spans="1:5">
      <c r="A1417" s="297">
        <v>2281002</v>
      </c>
      <c r="B1417" s="301" t="s">
        <v>1071</v>
      </c>
      <c r="C1417" s="275"/>
      <c r="D1417" s="275"/>
      <c r="E1417" s="299"/>
    </row>
    <row r="1418" ht="20.1" customHeight="1" spans="1:5">
      <c r="A1418" s="293">
        <v>22811</v>
      </c>
      <c r="B1418" s="305" t="s">
        <v>1072</v>
      </c>
      <c r="C1418" s="295">
        <f>SUBTOTAL(9,C1419:C1419)</f>
        <v>0</v>
      </c>
      <c r="D1418" s="295">
        <f>SUBTOTAL(9,D1419:D1419)</f>
        <v>0</v>
      </c>
      <c r="E1418" s="296"/>
    </row>
    <row r="1419" ht="20.1" customHeight="1" spans="1:5">
      <c r="A1419" s="297">
        <v>2281100</v>
      </c>
      <c r="B1419" s="301" t="s">
        <v>1072</v>
      </c>
      <c r="C1419" s="275"/>
      <c r="D1419" s="275"/>
      <c r="E1419" s="299"/>
    </row>
    <row r="1420" ht="20.1" customHeight="1" spans="1:5">
      <c r="A1420" s="293">
        <v>22812</v>
      </c>
      <c r="B1420" s="305" t="s">
        <v>1073</v>
      </c>
      <c r="C1420" s="295">
        <f>SUBTOTAL(9,C1421:C1421)</f>
        <v>0</v>
      </c>
      <c r="D1420" s="295">
        <f>SUBTOTAL(9,D1421:D1421)</f>
        <v>0</v>
      </c>
      <c r="E1420" s="296"/>
    </row>
    <row r="1421" ht="20.1" customHeight="1" spans="1:5">
      <c r="A1421" s="297">
        <v>2281200</v>
      </c>
      <c r="B1421" s="301" t="s">
        <v>1073</v>
      </c>
      <c r="C1421" s="275"/>
      <c r="D1421" s="275"/>
      <c r="E1421" s="299"/>
    </row>
    <row r="1422" ht="20.1" customHeight="1" spans="1:5">
      <c r="A1422" s="293">
        <v>22813</v>
      </c>
      <c r="B1422" s="305" t="s">
        <v>1074</v>
      </c>
      <c r="C1422" s="295">
        <f>SUBTOTAL(9,C1423:C1423)</f>
        <v>165</v>
      </c>
      <c r="D1422" s="295">
        <f>SUBTOTAL(9,D1423:D1423)</f>
        <v>181</v>
      </c>
      <c r="E1422" s="296">
        <f>SUM(D1422-C1422)/C1422</f>
        <v>0.096969696969697</v>
      </c>
    </row>
    <row r="1423" ht="20.1" customHeight="1" spans="1:5">
      <c r="A1423" s="297">
        <v>2281300</v>
      </c>
      <c r="B1423" s="301" t="s">
        <v>1074</v>
      </c>
      <c r="C1423" s="275">
        <v>165</v>
      </c>
      <c r="D1423" s="275">
        <v>181</v>
      </c>
      <c r="E1423" s="299">
        <f>SUM(D1423-C1423)/C1423</f>
        <v>0.096969696969697</v>
      </c>
    </row>
    <row r="1424" ht="20.1" customHeight="1" spans="1:5">
      <c r="A1424" s="293">
        <v>22814</v>
      </c>
      <c r="B1424" s="305" t="s">
        <v>1075</v>
      </c>
      <c r="C1424" s="295">
        <f t="shared" ref="C1424:C1429" si="31">SUBTOTAL(9,C1425:C1425)</f>
        <v>0</v>
      </c>
      <c r="D1424" s="295">
        <f t="shared" ref="D1424:D1429" si="32">SUBTOTAL(9,D1425:D1425)</f>
        <v>0</v>
      </c>
      <c r="E1424" s="296"/>
    </row>
    <row r="1425" ht="20.1" customHeight="1" spans="1:5">
      <c r="A1425" s="297">
        <v>2281400</v>
      </c>
      <c r="B1425" s="301" t="s">
        <v>1075</v>
      </c>
      <c r="C1425" s="275"/>
      <c r="D1425" s="275"/>
      <c r="E1425" s="299"/>
    </row>
    <row r="1426" ht="19.5" customHeight="1" spans="1:5">
      <c r="A1426" s="303">
        <v>229</v>
      </c>
      <c r="B1426" s="319" t="s">
        <v>181</v>
      </c>
      <c r="C1426" s="291">
        <f>SUBTOTAL(9,C1427:C1430)</f>
        <v>0</v>
      </c>
      <c r="D1426" s="291">
        <f>SUBTOTAL(9,D1427:D1430)</f>
        <v>60</v>
      </c>
      <c r="E1426" s="292"/>
    </row>
    <row r="1427" ht="20.1" customHeight="1" spans="1:5">
      <c r="A1427" s="293">
        <v>22902</v>
      </c>
      <c r="B1427" s="305" t="s">
        <v>1076</v>
      </c>
      <c r="C1427" s="295">
        <f t="shared" si="31"/>
        <v>0</v>
      </c>
      <c r="D1427" s="295">
        <f t="shared" si="32"/>
        <v>0</v>
      </c>
      <c r="E1427" s="296"/>
    </row>
    <row r="1428" ht="20.1" customHeight="1" spans="1:5">
      <c r="A1428" s="297">
        <v>2290200</v>
      </c>
      <c r="B1428" s="301" t="s">
        <v>1076</v>
      </c>
      <c r="C1428" s="275"/>
      <c r="D1428" s="275"/>
      <c r="E1428" s="299"/>
    </row>
    <row r="1429" ht="20.1" customHeight="1" spans="1:5">
      <c r="A1429" s="293">
        <v>22999</v>
      </c>
      <c r="B1429" s="305" t="s">
        <v>181</v>
      </c>
      <c r="C1429" s="295">
        <f t="shared" si="31"/>
        <v>0</v>
      </c>
      <c r="D1429" s="295">
        <f t="shared" si="32"/>
        <v>60</v>
      </c>
      <c r="E1429" s="296"/>
    </row>
    <row r="1430" ht="20.1" customHeight="1" spans="1:5">
      <c r="A1430" s="308">
        <v>2299901</v>
      </c>
      <c r="B1430" s="309" t="s">
        <v>181</v>
      </c>
      <c r="C1430" s="281"/>
      <c r="D1430" s="281">
        <v>60</v>
      </c>
      <c r="E1430" s="310"/>
    </row>
    <row r="1431" spans="7:7">
      <c r="G1431">
        <f>SUM(G7:G1430)</f>
        <v>0</v>
      </c>
    </row>
  </sheetData>
  <mergeCells count="2">
    <mergeCell ref="A2:E2"/>
    <mergeCell ref="A3:E3"/>
  </mergeCells>
  <printOptions horizontalCentered="1"/>
  <pageMargins left="0.51" right="0.51" top="0.55" bottom="0.55" header="0.31" footer="0.31"/>
  <pageSetup paperSize="9" orientation="portrait" horizontalDpi="600" verticalDpi="600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25"/>
  <sheetViews>
    <sheetView showZeros="0" workbookViewId="0">
      <pane ySplit="5" topLeftCell="A6" activePane="bottomLeft" state="frozen"/>
      <selection/>
      <selection pane="bottomLeft" activeCell="D6" sqref="D6"/>
    </sheetView>
  </sheetViews>
  <sheetFormatPr defaultColWidth="9" defaultRowHeight="14.25" outlineLevelCol="6"/>
  <cols>
    <col min="1" max="1" width="10.625" customWidth="1"/>
    <col min="2" max="2" width="35.625" customWidth="1"/>
    <col min="3" max="4" width="12.625" customWidth="1"/>
    <col min="5" max="5" width="10.625" customWidth="1"/>
  </cols>
  <sheetData>
    <row r="1" spans="1:1">
      <c r="A1" s="248" t="s">
        <v>1077</v>
      </c>
    </row>
    <row r="2" ht="24" spans="1:5">
      <c r="A2" s="249" t="s">
        <v>1078</v>
      </c>
      <c r="B2" s="249"/>
      <c r="C2" s="250"/>
      <c r="D2" s="250"/>
      <c r="E2" s="250"/>
    </row>
    <row r="3" ht="20.1" customHeight="1" spans="1:5">
      <c r="A3" s="251" t="s">
        <v>2</v>
      </c>
      <c r="B3" s="251"/>
      <c r="C3" s="251"/>
      <c r="D3" s="251"/>
      <c r="E3" s="251"/>
    </row>
    <row r="4" spans="1:5">
      <c r="A4" s="248" t="s">
        <v>3</v>
      </c>
      <c r="B4" s="252"/>
      <c r="C4" s="252"/>
      <c r="D4" s="252"/>
      <c r="E4" s="253" t="s">
        <v>4</v>
      </c>
    </row>
    <row r="5" ht="39.95" customHeight="1" spans="1:7">
      <c r="A5" s="254" t="s">
        <v>5</v>
      </c>
      <c r="B5" s="255" t="s">
        <v>6</v>
      </c>
      <c r="C5" s="266" t="s">
        <v>1079</v>
      </c>
      <c r="D5" s="266" t="s">
        <v>1080</v>
      </c>
      <c r="E5" s="256" t="s">
        <v>9</v>
      </c>
      <c r="G5" s="284"/>
    </row>
    <row r="6" ht="20.1" customHeight="1" spans="1:7">
      <c r="A6" s="285"/>
      <c r="B6" s="286" t="s">
        <v>10</v>
      </c>
      <c r="C6" s="287">
        <f>SUBTOTAL(9,C7:C1425)</f>
        <v>54809</v>
      </c>
      <c r="D6" s="287">
        <f>SUBTOTAL(9,D7:D1425)</f>
        <v>0</v>
      </c>
      <c r="E6" s="288">
        <f>SUM(D6-C6)/C6</f>
        <v>-1</v>
      </c>
      <c r="G6" s="284"/>
    </row>
    <row r="7" ht="20.1" customHeight="1" spans="1:5">
      <c r="A7" s="289">
        <v>201</v>
      </c>
      <c r="B7" s="290" t="s">
        <v>11</v>
      </c>
      <c r="C7" s="291">
        <f>SUBTOTAL(9,C8:C259)</f>
        <v>49525</v>
      </c>
      <c r="D7" s="291">
        <f>SUBTOTAL(9,D8:D259)</f>
        <v>0</v>
      </c>
      <c r="E7" s="292">
        <f>SUM(D7-C7)/C7</f>
        <v>-1</v>
      </c>
    </row>
    <row r="8" ht="20.1" customHeight="1" spans="1:5">
      <c r="A8" s="293">
        <v>20101</v>
      </c>
      <c r="B8" s="318" t="s">
        <v>12</v>
      </c>
      <c r="C8" s="295">
        <f>SUBTOTAL(9,C9:C19)</f>
        <v>1588</v>
      </c>
      <c r="D8" s="295">
        <f>SUBTOTAL(9,D9:D19)</f>
        <v>0</v>
      </c>
      <c r="E8" s="296">
        <f>SUM(D8-C8)/C8</f>
        <v>-1</v>
      </c>
    </row>
    <row r="9" ht="20.1" customHeight="1" spans="1:5">
      <c r="A9" s="297">
        <v>2010101</v>
      </c>
      <c r="B9" s="298" t="s">
        <v>13</v>
      </c>
      <c r="C9" s="275">
        <v>504</v>
      </c>
      <c r="D9" s="275"/>
      <c r="E9" s="299">
        <f>SUM(D9-C9)/C9</f>
        <v>-1</v>
      </c>
    </row>
    <row r="10" ht="20.1" customHeight="1" spans="1:5">
      <c r="A10" s="297">
        <v>2010102</v>
      </c>
      <c r="B10" s="298" t="s">
        <v>14</v>
      </c>
      <c r="C10" s="275">
        <v>268</v>
      </c>
      <c r="D10" s="275"/>
      <c r="E10" s="299">
        <f t="shared" ref="E10:E73" si="0">SUM(D10-C10)/C10</f>
        <v>-1</v>
      </c>
    </row>
    <row r="11" ht="20.1" customHeight="1" spans="1:5">
      <c r="A11" s="297">
        <v>2010103</v>
      </c>
      <c r="B11" s="298" t="s">
        <v>15</v>
      </c>
      <c r="C11" s="275"/>
      <c r="D11" s="275"/>
      <c r="E11" s="299" t="e">
        <f t="shared" si="0"/>
        <v>#DIV/0!</v>
      </c>
    </row>
    <row r="12" ht="20.1" customHeight="1" spans="1:5">
      <c r="A12" s="297">
        <v>2010104</v>
      </c>
      <c r="B12" s="298" t="s">
        <v>16</v>
      </c>
      <c r="C12" s="275">
        <v>321</v>
      </c>
      <c r="D12" s="275"/>
      <c r="E12" s="299">
        <f t="shared" si="0"/>
        <v>-1</v>
      </c>
    </row>
    <row r="13" ht="20.1" customHeight="1" spans="1:5">
      <c r="A13" s="297">
        <v>2010105</v>
      </c>
      <c r="B13" s="298" t="s">
        <v>17</v>
      </c>
      <c r="C13" s="275">
        <v>30</v>
      </c>
      <c r="D13" s="275"/>
      <c r="E13" s="299">
        <f t="shared" si="0"/>
        <v>-1</v>
      </c>
    </row>
    <row r="14" ht="20.1" customHeight="1" spans="1:5">
      <c r="A14" s="297">
        <v>2010106</v>
      </c>
      <c r="B14" s="300" t="s">
        <v>18</v>
      </c>
      <c r="C14" s="275">
        <v>40</v>
      </c>
      <c r="D14" s="275"/>
      <c r="E14" s="299">
        <f t="shared" si="0"/>
        <v>-1</v>
      </c>
    </row>
    <row r="15" ht="20.1" customHeight="1" spans="1:5">
      <c r="A15" s="297">
        <v>2010107</v>
      </c>
      <c r="B15" s="300" t="s">
        <v>19</v>
      </c>
      <c r="C15" s="275">
        <v>25</v>
      </c>
      <c r="D15" s="275"/>
      <c r="E15" s="299">
        <f t="shared" si="0"/>
        <v>-1</v>
      </c>
    </row>
    <row r="16" ht="20.1" customHeight="1" spans="1:5">
      <c r="A16" s="297">
        <v>2010108</v>
      </c>
      <c r="B16" s="300" t="s">
        <v>20</v>
      </c>
      <c r="C16" s="275">
        <v>353</v>
      </c>
      <c r="D16" s="275"/>
      <c r="E16" s="299">
        <f t="shared" si="0"/>
        <v>-1</v>
      </c>
    </row>
    <row r="17" ht="20.1" customHeight="1" spans="1:5">
      <c r="A17" s="297">
        <v>2010109</v>
      </c>
      <c r="B17" s="300" t="s">
        <v>21</v>
      </c>
      <c r="C17" s="275">
        <v>18</v>
      </c>
      <c r="D17" s="275"/>
      <c r="E17" s="299">
        <f t="shared" si="0"/>
        <v>-1</v>
      </c>
    </row>
    <row r="18" ht="20.1" customHeight="1" spans="1:5">
      <c r="A18" s="297">
        <v>2010150</v>
      </c>
      <c r="B18" s="300" t="s">
        <v>22</v>
      </c>
      <c r="C18" s="275">
        <v>9</v>
      </c>
      <c r="D18" s="275"/>
      <c r="E18" s="299">
        <f t="shared" si="0"/>
        <v>-1</v>
      </c>
    </row>
    <row r="19" ht="20.1" customHeight="1" spans="1:5">
      <c r="A19" s="297">
        <v>2010199</v>
      </c>
      <c r="B19" s="300" t="s">
        <v>23</v>
      </c>
      <c r="C19" s="275">
        <v>20</v>
      </c>
      <c r="D19" s="275"/>
      <c r="E19" s="299">
        <f t="shared" si="0"/>
        <v>-1</v>
      </c>
    </row>
    <row r="20" ht="20.1" customHeight="1" spans="1:5">
      <c r="A20" s="293">
        <v>20102</v>
      </c>
      <c r="B20" s="294" t="s">
        <v>24</v>
      </c>
      <c r="C20" s="295">
        <f>SUBTOTAL(9,C21:C28)</f>
        <v>1197</v>
      </c>
      <c r="D20" s="295">
        <f>SUBTOTAL(9,D21:D28)</f>
        <v>0</v>
      </c>
      <c r="E20" s="296">
        <f t="shared" si="0"/>
        <v>-1</v>
      </c>
    </row>
    <row r="21" ht="20.1" customHeight="1" spans="1:5">
      <c r="A21" s="297">
        <v>2010201</v>
      </c>
      <c r="B21" s="298" t="s">
        <v>13</v>
      </c>
      <c r="C21" s="275">
        <v>428</v>
      </c>
      <c r="D21" s="275"/>
      <c r="E21" s="299">
        <f t="shared" si="0"/>
        <v>-1</v>
      </c>
    </row>
    <row r="22" ht="20.1" customHeight="1" spans="1:5">
      <c r="A22" s="297">
        <v>2010202</v>
      </c>
      <c r="B22" s="298" t="s">
        <v>14</v>
      </c>
      <c r="C22" s="275">
        <v>476</v>
      </c>
      <c r="D22" s="275"/>
      <c r="E22" s="299">
        <f t="shared" si="0"/>
        <v>-1</v>
      </c>
    </row>
    <row r="23" ht="20.1" customHeight="1" spans="1:5">
      <c r="A23" s="297">
        <v>2010203</v>
      </c>
      <c r="B23" s="298" t="s">
        <v>15</v>
      </c>
      <c r="C23" s="275"/>
      <c r="D23" s="275"/>
      <c r="E23" s="299" t="e">
        <f t="shared" si="0"/>
        <v>#DIV/0!</v>
      </c>
    </row>
    <row r="24" ht="20.1" customHeight="1" spans="1:5">
      <c r="A24" s="297">
        <v>2010204</v>
      </c>
      <c r="B24" s="298" t="s">
        <v>25</v>
      </c>
      <c r="C24" s="275">
        <v>155</v>
      </c>
      <c r="D24" s="275"/>
      <c r="E24" s="299">
        <f t="shared" si="0"/>
        <v>-1</v>
      </c>
    </row>
    <row r="25" ht="20.1" customHeight="1" spans="1:5">
      <c r="A25" s="297">
        <v>2010205</v>
      </c>
      <c r="B25" s="298" t="s">
        <v>26</v>
      </c>
      <c r="C25" s="275">
        <v>100</v>
      </c>
      <c r="D25" s="275"/>
      <c r="E25" s="299">
        <f t="shared" si="0"/>
        <v>-1</v>
      </c>
    </row>
    <row r="26" ht="20.1" customHeight="1" spans="1:5">
      <c r="A26" s="297">
        <v>2010206</v>
      </c>
      <c r="B26" s="298" t="s">
        <v>27</v>
      </c>
      <c r="C26" s="275">
        <v>30</v>
      </c>
      <c r="D26" s="275"/>
      <c r="E26" s="299">
        <f t="shared" si="0"/>
        <v>-1</v>
      </c>
    </row>
    <row r="27" ht="20.1" customHeight="1" spans="1:5">
      <c r="A27" s="297">
        <v>2010250</v>
      </c>
      <c r="B27" s="298" t="s">
        <v>22</v>
      </c>
      <c r="C27" s="275">
        <v>8</v>
      </c>
      <c r="D27" s="275"/>
      <c r="E27" s="299">
        <f t="shared" si="0"/>
        <v>-1</v>
      </c>
    </row>
    <row r="28" ht="20.1" customHeight="1" spans="1:5">
      <c r="A28" s="297">
        <v>2010299</v>
      </c>
      <c r="B28" s="298" t="s">
        <v>28</v>
      </c>
      <c r="C28" s="275"/>
      <c r="D28" s="275"/>
      <c r="E28" s="299" t="e">
        <f t="shared" si="0"/>
        <v>#DIV/0!</v>
      </c>
    </row>
    <row r="29" ht="20.1" customHeight="1" spans="1:5">
      <c r="A29" s="293">
        <v>20103</v>
      </c>
      <c r="B29" s="294" t="s">
        <v>29</v>
      </c>
      <c r="C29" s="295">
        <f>SUBTOTAL(9,C30:C40)</f>
        <v>26022</v>
      </c>
      <c r="D29" s="295">
        <f>SUBTOTAL(9,D30:D40)</f>
        <v>0</v>
      </c>
      <c r="E29" s="296">
        <f t="shared" si="0"/>
        <v>-1</v>
      </c>
    </row>
    <row r="30" ht="20.1" customHeight="1" spans="1:5">
      <c r="A30" s="297">
        <v>2010301</v>
      </c>
      <c r="B30" s="298" t="s">
        <v>13</v>
      </c>
      <c r="C30" s="275">
        <v>13391</v>
      </c>
      <c r="D30" s="275"/>
      <c r="E30" s="299">
        <f t="shared" si="0"/>
        <v>-1</v>
      </c>
    </row>
    <row r="31" ht="20.1" customHeight="1" spans="1:5">
      <c r="A31" s="297">
        <v>2010302</v>
      </c>
      <c r="B31" s="298" t="s">
        <v>14</v>
      </c>
      <c r="C31" s="275">
        <v>5184</v>
      </c>
      <c r="D31" s="275"/>
      <c r="E31" s="299">
        <f t="shared" si="0"/>
        <v>-1</v>
      </c>
    </row>
    <row r="32" ht="20.1" customHeight="1" spans="1:5">
      <c r="A32" s="297">
        <v>2010303</v>
      </c>
      <c r="B32" s="298" t="s">
        <v>15</v>
      </c>
      <c r="C32" s="275">
        <v>965</v>
      </c>
      <c r="D32" s="275"/>
      <c r="E32" s="299">
        <f t="shared" si="0"/>
        <v>-1</v>
      </c>
    </row>
    <row r="33" ht="20.1" customHeight="1" spans="1:5">
      <c r="A33" s="297">
        <v>2010304</v>
      </c>
      <c r="B33" s="298" t="s">
        <v>30</v>
      </c>
      <c r="C33" s="275">
        <v>150</v>
      </c>
      <c r="D33" s="275"/>
      <c r="E33" s="299">
        <f t="shared" si="0"/>
        <v>-1</v>
      </c>
    </row>
    <row r="34" ht="20.1" customHeight="1" spans="1:5">
      <c r="A34" s="297">
        <v>2010305</v>
      </c>
      <c r="B34" s="298" t="s">
        <v>31</v>
      </c>
      <c r="C34" s="275">
        <v>76</v>
      </c>
      <c r="D34" s="275"/>
      <c r="E34" s="299">
        <f t="shared" si="0"/>
        <v>-1</v>
      </c>
    </row>
    <row r="35" ht="20.1" customHeight="1" spans="1:5">
      <c r="A35" s="297">
        <v>2010306</v>
      </c>
      <c r="B35" s="298" t="s">
        <v>32</v>
      </c>
      <c r="C35" s="275">
        <v>210</v>
      </c>
      <c r="D35" s="275"/>
      <c r="E35" s="299">
        <f t="shared" si="0"/>
        <v>-1</v>
      </c>
    </row>
    <row r="36" ht="20.1" customHeight="1" spans="1:5">
      <c r="A36" s="297">
        <v>2010307</v>
      </c>
      <c r="B36" s="298" t="s">
        <v>33</v>
      </c>
      <c r="C36" s="275">
        <v>50</v>
      </c>
      <c r="D36" s="275"/>
      <c r="E36" s="299">
        <f t="shared" si="0"/>
        <v>-1</v>
      </c>
    </row>
    <row r="37" ht="20.1" customHeight="1" spans="1:5">
      <c r="A37" s="297">
        <v>2010308</v>
      </c>
      <c r="B37" s="298" t="s">
        <v>34</v>
      </c>
      <c r="C37" s="275">
        <v>670</v>
      </c>
      <c r="D37" s="275"/>
      <c r="E37" s="299">
        <f t="shared" si="0"/>
        <v>-1</v>
      </c>
    </row>
    <row r="38" ht="20.1" customHeight="1" spans="1:5">
      <c r="A38" s="297">
        <v>2010309</v>
      </c>
      <c r="B38" s="298" t="s">
        <v>35</v>
      </c>
      <c r="C38" s="275"/>
      <c r="D38" s="275"/>
      <c r="E38" s="299" t="e">
        <f t="shared" si="0"/>
        <v>#DIV/0!</v>
      </c>
    </row>
    <row r="39" ht="20.1" customHeight="1" spans="1:5">
      <c r="A39" s="297">
        <v>2010350</v>
      </c>
      <c r="B39" s="298" t="s">
        <v>22</v>
      </c>
      <c r="C39" s="275">
        <v>1256</v>
      </c>
      <c r="D39" s="275"/>
      <c r="E39" s="299">
        <f t="shared" si="0"/>
        <v>-1</v>
      </c>
    </row>
    <row r="40" ht="20.1" customHeight="1" spans="1:5">
      <c r="A40" s="297">
        <v>2010399</v>
      </c>
      <c r="B40" s="298" t="s">
        <v>36</v>
      </c>
      <c r="C40" s="275">
        <v>4070</v>
      </c>
      <c r="D40" s="275"/>
      <c r="E40" s="299">
        <f t="shared" si="0"/>
        <v>-1</v>
      </c>
    </row>
    <row r="41" ht="20.1" customHeight="1" spans="1:5">
      <c r="A41" s="293">
        <v>20104</v>
      </c>
      <c r="B41" s="294" t="s">
        <v>37</v>
      </c>
      <c r="C41" s="295">
        <f>SUBTOTAL(9,C42:C52)</f>
        <v>2110</v>
      </c>
      <c r="D41" s="295">
        <f>SUBTOTAL(9,D42:D52)</f>
        <v>0</v>
      </c>
      <c r="E41" s="296">
        <f t="shared" si="0"/>
        <v>-1</v>
      </c>
    </row>
    <row r="42" ht="20.1" customHeight="1" spans="1:5">
      <c r="A42" s="297">
        <v>2010401</v>
      </c>
      <c r="B42" s="298" t="s">
        <v>13</v>
      </c>
      <c r="C42" s="275">
        <v>262</v>
      </c>
      <c r="D42" s="275"/>
      <c r="E42" s="299">
        <f t="shared" si="0"/>
        <v>-1</v>
      </c>
    </row>
    <row r="43" ht="20.1" customHeight="1" spans="1:5">
      <c r="A43" s="297">
        <v>2010402</v>
      </c>
      <c r="B43" s="298" t="s">
        <v>14</v>
      </c>
      <c r="C43" s="275">
        <v>112</v>
      </c>
      <c r="D43" s="275"/>
      <c r="E43" s="299">
        <f t="shared" si="0"/>
        <v>-1</v>
      </c>
    </row>
    <row r="44" ht="20.1" customHeight="1" spans="1:5">
      <c r="A44" s="297">
        <v>2010403</v>
      </c>
      <c r="B44" s="298" t="s">
        <v>15</v>
      </c>
      <c r="C44" s="275"/>
      <c r="D44" s="275"/>
      <c r="E44" s="299" t="e">
        <f t="shared" si="0"/>
        <v>#DIV/0!</v>
      </c>
    </row>
    <row r="45" ht="20.1" customHeight="1" spans="1:5">
      <c r="A45" s="297">
        <v>2010404</v>
      </c>
      <c r="B45" s="298" t="s">
        <v>38</v>
      </c>
      <c r="C45" s="275">
        <v>5</v>
      </c>
      <c r="D45" s="275"/>
      <c r="E45" s="299">
        <f t="shared" si="0"/>
        <v>-1</v>
      </c>
    </row>
    <row r="46" ht="20.1" customHeight="1" spans="1:5">
      <c r="A46" s="297">
        <v>2010405</v>
      </c>
      <c r="B46" s="298" t="s">
        <v>39</v>
      </c>
      <c r="C46" s="275"/>
      <c r="D46" s="275"/>
      <c r="E46" s="299" t="e">
        <f t="shared" si="0"/>
        <v>#DIV/0!</v>
      </c>
    </row>
    <row r="47" ht="20.1" customHeight="1" spans="1:5">
      <c r="A47" s="297">
        <v>2010406</v>
      </c>
      <c r="B47" s="298" t="s">
        <v>40</v>
      </c>
      <c r="C47" s="275">
        <v>20</v>
      </c>
      <c r="D47" s="275"/>
      <c r="E47" s="299">
        <f t="shared" si="0"/>
        <v>-1</v>
      </c>
    </row>
    <row r="48" ht="20.1" customHeight="1" spans="1:5">
      <c r="A48" s="297">
        <v>2010407</v>
      </c>
      <c r="B48" s="298" t="s">
        <v>41</v>
      </c>
      <c r="C48" s="275"/>
      <c r="D48" s="275"/>
      <c r="E48" s="299" t="e">
        <f t="shared" si="0"/>
        <v>#DIV/0!</v>
      </c>
    </row>
    <row r="49" ht="20.1" customHeight="1" spans="1:5">
      <c r="A49" s="297">
        <v>2010408</v>
      </c>
      <c r="B49" s="298" t="s">
        <v>42</v>
      </c>
      <c r="C49" s="275">
        <v>77</v>
      </c>
      <c r="D49" s="275"/>
      <c r="E49" s="299">
        <f t="shared" si="0"/>
        <v>-1</v>
      </c>
    </row>
    <row r="50" ht="20.1" customHeight="1" spans="1:5">
      <c r="A50" s="297">
        <v>2010409</v>
      </c>
      <c r="B50" s="298" t="s">
        <v>1081</v>
      </c>
      <c r="C50" s="275">
        <v>60</v>
      </c>
      <c r="D50" s="275"/>
      <c r="E50" s="299">
        <f t="shared" si="0"/>
        <v>-1</v>
      </c>
    </row>
    <row r="51" ht="20.1" customHeight="1" spans="1:5">
      <c r="A51" s="297">
        <v>2010450</v>
      </c>
      <c r="B51" s="298" t="s">
        <v>22</v>
      </c>
      <c r="C51" s="275">
        <v>1112</v>
      </c>
      <c r="D51" s="275"/>
      <c r="E51" s="299">
        <f t="shared" si="0"/>
        <v>-1</v>
      </c>
    </row>
    <row r="52" ht="20.1" customHeight="1" spans="1:5">
      <c r="A52" s="297">
        <v>2010499</v>
      </c>
      <c r="B52" s="298" t="s">
        <v>43</v>
      </c>
      <c r="C52" s="275">
        <v>462</v>
      </c>
      <c r="D52" s="275"/>
      <c r="E52" s="299">
        <f t="shared" si="0"/>
        <v>-1</v>
      </c>
    </row>
    <row r="53" ht="20.1" customHeight="1" spans="1:5">
      <c r="A53" s="293">
        <v>20105</v>
      </c>
      <c r="B53" s="294" t="s">
        <v>44</v>
      </c>
      <c r="C53" s="295">
        <f>SUBTOTAL(9,C54:C63)</f>
        <v>397</v>
      </c>
      <c r="D53" s="295">
        <f>SUBTOTAL(9,D54:D63)</f>
        <v>0</v>
      </c>
      <c r="E53" s="296">
        <f t="shared" si="0"/>
        <v>-1</v>
      </c>
    </row>
    <row r="54" ht="20.1" customHeight="1" spans="1:5">
      <c r="A54" s="297">
        <v>2010501</v>
      </c>
      <c r="B54" s="298" t="s">
        <v>13</v>
      </c>
      <c r="C54" s="275">
        <v>132</v>
      </c>
      <c r="D54" s="275"/>
      <c r="E54" s="299">
        <f t="shared" si="0"/>
        <v>-1</v>
      </c>
    </row>
    <row r="55" ht="20.1" customHeight="1" spans="1:5">
      <c r="A55" s="297">
        <v>2010502</v>
      </c>
      <c r="B55" s="300" t="s">
        <v>14</v>
      </c>
      <c r="C55" s="275">
        <v>22</v>
      </c>
      <c r="D55" s="275"/>
      <c r="E55" s="299">
        <f t="shared" si="0"/>
        <v>-1</v>
      </c>
    </row>
    <row r="56" ht="20.1" customHeight="1" spans="1:5">
      <c r="A56" s="297">
        <v>2010503</v>
      </c>
      <c r="B56" s="298" t="s">
        <v>15</v>
      </c>
      <c r="C56" s="275"/>
      <c r="D56" s="275"/>
      <c r="E56" s="299" t="e">
        <f t="shared" si="0"/>
        <v>#DIV/0!</v>
      </c>
    </row>
    <row r="57" ht="20.1" customHeight="1" spans="1:5">
      <c r="A57" s="297">
        <v>2010504</v>
      </c>
      <c r="B57" s="298" t="s">
        <v>45</v>
      </c>
      <c r="C57" s="275"/>
      <c r="D57" s="275"/>
      <c r="E57" s="299" t="e">
        <f t="shared" si="0"/>
        <v>#DIV/0!</v>
      </c>
    </row>
    <row r="58" ht="20.1" customHeight="1" spans="1:5">
      <c r="A58" s="297">
        <v>2010505</v>
      </c>
      <c r="B58" s="298" t="s">
        <v>46</v>
      </c>
      <c r="C58" s="275"/>
      <c r="D58" s="275"/>
      <c r="E58" s="299" t="e">
        <f t="shared" si="0"/>
        <v>#DIV/0!</v>
      </c>
    </row>
    <row r="59" ht="20.1" customHeight="1" spans="1:5">
      <c r="A59" s="297">
        <v>2010506</v>
      </c>
      <c r="B59" s="298" t="s">
        <v>47</v>
      </c>
      <c r="C59" s="275">
        <v>5</v>
      </c>
      <c r="D59" s="275"/>
      <c r="E59" s="299">
        <f t="shared" si="0"/>
        <v>-1</v>
      </c>
    </row>
    <row r="60" ht="20.1" customHeight="1" spans="1:5">
      <c r="A60" s="297">
        <v>2010507</v>
      </c>
      <c r="B60" s="298" t="s">
        <v>48</v>
      </c>
      <c r="C60" s="275">
        <v>123</v>
      </c>
      <c r="D60" s="275"/>
      <c r="E60" s="299">
        <f t="shared" si="0"/>
        <v>-1</v>
      </c>
    </row>
    <row r="61" ht="20.1" customHeight="1" spans="1:5">
      <c r="A61" s="297">
        <v>2010508</v>
      </c>
      <c r="B61" s="298" t="s">
        <v>49</v>
      </c>
      <c r="C61" s="275">
        <v>115</v>
      </c>
      <c r="D61" s="275"/>
      <c r="E61" s="299">
        <f t="shared" si="0"/>
        <v>-1</v>
      </c>
    </row>
    <row r="62" ht="20.1" customHeight="1" spans="1:5">
      <c r="A62" s="297">
        <v>2010550</v>
      </c>
      <c r="B62" s="298" t="s">
        <v>22</v>
      </c>
      <c r="C62" s="275"/>
      <c r="D62" s="275"/>
      <c r="E62" s="299" t="e">
        <f t="shared" si="0"/>
        <v>#DIV/0!</v>
      </c>
    </row>
    <row r="63" ht="20.1" customHeight="1" spans="1:5">
      <c r="A63" s="297">
        <v>2010599</v>
      </c>
      <c r="B63" s="298" t="s">
        <v>50</v>
      </c>
      <c r="C63" s="275"/>
      <c r="D63" s="275"/>
      <c r="E63" s="299" t="e">
        <f t="shared" si="0"/>
        <v>#DIV/0!</v>
      </c>
    </row>
    <row r="64" ht="20.1" customHeight="1" spans="1:5">
      <c r="A64" s="293">
        <v>20106</v>
      </c>
      <c r="B64" s="294" t="s">
        <v>51</v>
      </c>
      <c r="C64" s="295">
        <f>SUBTOTAL(9,C65:C74)</f>
        <v>2624</v>
      </c>
      <c r="D64" s="295">
        <f>SUBTOTAL(9,D65:D74)</f>
        <v>0</v>
      </c>
      <c r="E64" s="296">
        <f t="shared" si="0"/>
        <v>-1</v>
      </c>
    </row>
    <row r="65" ht="20.1" customHeight="1" spans="1:5">
      <c r="A65" s="297">
        <v>2010601</v>
      </c>
      <c r="B65" s="298" t="s">
        <v>13</v>
      </c>
      <c r="C65" s="275">
        <v>955</v>
      </c>
      <c r="D65" s="275"/>
      <c r="E65" s="299">
        <f t="shared" si="0"/>
        <v>-1</v>
      </c>
    </row>
    <row r="66" ht="20.1" customHeight="1" spans="1:5">
      <c r="A66" s="297">
        <v>2010602</v>
      </c>
      <c r="B66" s="301" t="s">
        <v>14</v>
      </c>
      <c r="C66" s="275">
        <v>113</v>
      </c>
      <c r="D66" s="275"/>
      <c r="E66" s="299">
        <f t="shared" si="0"/>
        <v>-1</v>
      </c>
    </row>
    <row r="67" ht="20.1" customHeight="1" spans="1:5">
      <c r="A67" s="297">
        <v>2010603</v>
      </c>
      <c r="B67" s="301" t="s">
        <v>15</v>
      </c>
      <c r="C67" s="275"/>
      <c r="D67" s="275"/>
      <c r="E67" s="299" t="e">
        <f t="shared" si="0"/>
        <v>#DIV/0!</v>
      </c>
    </row>
    <row r="68" ht="20.1" customHeight="1" spans="1:5">
      <c r="A68" s="297">
        <v>2010604</v>
      </c>
      <c r="B68" s="301" t="s">
        <v>52</v>
      </c>
      <c r="C68" s="275">
        <v>35</v>
      </c>
      <c r="D68" s="275"/>
      <c r="E68" s="299">
        <f t="shared" si="0"/>
        <v>-1</v>
      </c>
    </row>
    <row r="69" ht="20.1" customHeight="1" spans="1:5">
      <c r="A69" s="297">
        <v>2010605</v>
      </c>
      <c r="B69" s="301" t="s">
        <v>53</v>
      </c>
      <c r="C69" s="275">
        <v>375</v>
      </c>
      <c r="D69" s="275"/>
      <c r="E69" s="299">
        <f t="shared" si="0"/>
        <v>-1</v>
      </c>
    </row>
    <row r="70" ht="20.1" customHeight="1" spans="1:5">
      <c r="A70" s="297">
        <v>2010606</v>
      </c>
      <c r="B70" s="301" t="s">
        <v>54</v>
      </c>
      <c r="C70" s="275">
        <v>120</v>
      </c>
      <c r="D70" s="275"/>
      <c r="E70" s="299">
        <f t="shared" si="0"/>
        <v>-1</v>
      </c>
    </row>
    <row r="71" ht="20.1" customHeight="1" spans="1:5">
      <c r="A71" s="297">
        <v>2010607</v>
      </c>
      <c r="B71" s="298" t="s">
        <v>55</v>
      </c>
      <c r="C71" s="275">
        <v>100</v>
      </c>
      <c r="D71" s="275"/>
      <c r="E71" s="299">
        <f t="shared" si="0"/>
        <v>-1</v>
      </c>
    </row>
    <row r="72" ht="20.1" customHeight="1" spans="1:5">
      <c r="A72" s="297">
        <v>2010608</v>
      </c>
      <c r="B72" s="298" t="s">
        <v>56</v>
      </c>
      <c r="C72" s="275">
        <v>465</v>
      </c>
      <c r="D72" s="275"/>
      <c r="E72" s="299">
        <f t="shared" si="0"/>
        <v>-1</v>
      </c>
    </row>
    <row r="73" ht="20.1" customHeight="1" spans="1:5">
      <c r="A73" s="297">
        <v>2010650</v>
      </c>
      <c r="B73" s="298" t="s">
        <v>22</v>
      </c>
      <c r="C73" s="275">
        <v>103</v>
      </c>
      <c r="D73" s="275"/>
      <c r="E73" s="299">
        <f t="shared" si="0"/>
        <v>-1</v>
      </c>
    </row>
    <row r="74" ht="20.1" customHeight="1" spans="1:5">
      <c r="A74" s="297">
        <v>2010699</v>
      </c>
      <c r="B74" s="298" t="s">
        <v>57</v>
      </c>
      <c r="C74" s="275">
        <v>358</v>
      </c>
      <c r="D74" s="275"/>
      <c r="E74" s="299">
        <f t="shared" ref="E74:E137" si="1">SUM(D74-C74)/C74</f>
        <v>-1</v>
      </c>
    </row>
    <row r="75" ht="20.1" customHeight="1" spans="1:5">
      <c r="A75" s="293">
        <v>20107</v>
      </c>
      <c r="B75" s="294" t="s">
        <v>58</v>
      </c>
      <c r="C75" s="295">
        <f>SUBTOTAL(9,C76:C86)</f>
        <v>840</v>
      </c>
      <c r="D75" s="295">
        <f>SUBTOTAL(9,D76:D86)</f>
        <v>0</v>
      </c>
      <c r="E75" s="296">
        <f t="shared" si="1"/>
        <v>-1</v>
      </c>
    </row>
    <row r="76" ht="20.1" customHeight="1" spans="1:5">
      <c r="A76" s="297">
        <v>2010701</v>
      </c>
      <c r="B76" s="298" t="s">
        <v>13</v>
      </c>
      <c r="C76" s="275"/>
      <c r="D76" s="275"/>
      <c r="E76" s="299" t="e">
        <f t="shared" si="1"/>
        <v>#DIV/0!</v>
      </c>
    </row>
    <row r="77" ht="20.1" customHeight="1" spans="1:5">
      <c r="A77" s="297">
        <v>2010702</v>
      </c>
      <c r="B77" s="298" t="s">
        <v>14</v>
      </c>
      <c r="C77" s="275">
        <v>800</v>
      </c>
      <c r="D77" s="275"/>
      <c r="E77" s="299">
        <f t="shared" si="1"/>
        <v>-1</v>
      </c>
    </row>
    <row r="78" ht="20.1" customHeight="1" spans="1:5">
      <c r="A78" s="297">
        <v>2010703</v>
      </c>
      <c r="B78" s="298" t="s">
        <v>15</v>
      </c>
      <c r="C78" s="275"/>
      <c r="D78" s="275"/>
      <c r="E78" s="299" t="e">
        <f t="shared" si="1"/>
        <v>#DIV/0!</v>
      </c>
    </row>
    <row r="79" ht="20.1" customHeight="1" spans="1:5">
      <c r="A79" s="297">
        <v>2010704</v>
      </c>
      <c r="B79" s="298" t="s">
        <v>59</v>
      </c>
      <c r="C79" s="275"/>
      <c r="D79" s="275"/>
      <c r="E79" s="299" t="e">
        <f t="shared" si="1"/>
        <v>#DIV/0!</v>
      </c>
    </row>
    <row r="80" ht="20.1" customHeight="1" spans="1:5">
      <c r="A80" s="297">
        <v>2010705</v>
      </c>
      <c r="B80" s="298" t="s">
        <v>60</v>
      </c>
      <c r="C80" s="275"/>
      <c r="D80" s="275"/>
      <c r="E80" s="299" t="e">
        <f t="shared" si="1"/>
        <v>#DIV/0!</v>
      </c>
    </row>
    <row r="81" ht="20.1" customHeight="1" spans="1:5">
      <c r="A81" s="297">
        <v>2010706</v>
      </c>
      <c r="B81" s="300" t="s">
        <v>61</v>
      </c>
      <c r="C81" s="275"/>
      <c r="D81" s="275"/>
      <c r="E81" s="299" t="e">
        <f t="shared" si="1"/>
        <v>#DIV/0!</v>
      </c>
    </row>
    <row r="82" ht="20.1" customHeight="1" spans="1:5">
      <c r="A82" s="297">
        <v>2010707</v>
      </c>
      <c r="B82" s="298" t="s">
        <v>62</v>
      </c>
      <c r="C82" s="275">
        <v>10</v>
      </c>
      <c r="D82" s="275"/>
      <c r="E82" s="299">
        <f t="shared" si="1"/>
        <v>-1</v>
      </c>
    </row>
    <row r="83" ht="20.1" customHeight="1" spans="1:5">
      <c r="A83" s="297">
        <v>2010708</v>
      </c>
      <c r="B83" s="298" t="s">
        <v>63</v>
      </c>
      <c r="C83" s="275">
        <v>30</v>
      </c>
      <c r="D83" s="275"/>
      <c r="E83" s="299">
        <f t="shared" si="1"/>
        <v>-1</v>
      </c>
    </row>
    <row r="84" ht="20.1" customHeight="1" spans="1:5">
      <c r="A84" s="297">
        <v>2010709</v>
      </c>
      <c r="B84" s="298" t="s">
        <v>55</v>
      </c>
      <c r="C84" s="275"/>
      <c r="D84" s="275"/>
      <c r="E84" s="299" t="e">
        <f t="shared" si="1"/>
        <v>#DIV/0!</v>
      </c>
    </row>
    <row r="85" ht="20.1" customHeight="1" spans="1:5">
      <c r="A85" s="297">
        <v>2010750</v>
      </c>
      <c r="B85" s="298" t="s">
        <v>22</v>
      </c>
      <c r="C85" s="275"/>
      <c r="D85" s="275"/>
      <c r="E85" s="299" t="e">
        <f t="shared" si="1"/>
        <v>#DIV/0!</v>
      </c>
    </row>
    <row r="86" ht="20.1" customHeight="1" spans="1:5">
      <c r="A86" s="297">
        <v>2010799</v>
      </c>
      <c r="B86" s="298" t="s">
        <v>64</v>
      </c>
      <c r="C86" s="275"/>
      <c r="D86" s="275"/>
      <c r="E86" s="299" t="e">
        <f t="shared" si="1"/>
        <v>#DIV/0!</v>
      </c>
    </row>
    <row r="87" ht="20.1" customHeight="1" spans="1:5">
      <c r="A87" s="293">
        <v>20108</v>
      </c>
      <c r="B87" s="294" t="s">
        <v>65</v>
      </c>
      <c r="C87" s="295">
        <f>SUBTOTAL(9,C88:C95)</f>
        <v>847</v>
      </c>
      <c r="D87" s="295">
        <f>SUBTOTAL(9,D88:D95)</f>
        <v>0</v>
      </c>
      <c r="E87" s="296">
        <f t="shared" si="1"/>
        <v>-1</v>
      </c>
    </row>
    <row r="88" ht="20.1" customHeight="1" spans="1:5">
      <c r="A88" s="297">
        <v>2010801</v>
      </c>
      <c r="B88" s="298" t="s">
        <v>13</v>
      </c>
      <c r="C88" s="275">
        <v>209</v>
      </c>
      <c r="D88" s="275"/>
      <c r="E88" s="299">
        <f t="shared" si="1"/>
        <v>-1</v>
      </c>
    </row>
    <row r="89" ht="20.1" customHeight="1" spans="1:5">
      <c r="A89" s="297">
        <v>2010802</v>
      </c>
      <c r="B89" s="298" t="s">
        <v>14</v>
      </c>
      <c r="C89" s="275">
        <v>20</v>
      </c>
      <c r="D89" s="275"/>
      <c r="E89" s="299">
        <f t="shared" si="1"/>
        <v>-1</v>
      </c>
    </row>
    <row r="90" ht="20.1" customHeight="1" spans="1:5">
      <c r="A90" s="297">
        <v>2010803</v>
      </c>
      <c r="B90" s="298" t="s">
        <v>15</v>
      </c>
      <c r="C90" s="275"/>
      <c r="D90" s="275"/>
      <c r="E90" s="299" t="e">
        <f t="shared" si="1"/>
        <v>#DIV/0!</v>
      </c>
    </row>
    <row r="91" ht="20.1" customHeight="1" spans="1:5">
      <c r="A91" s="297">
        <v>2010804</v>
      </c>
      <c r="B91" s="298" t="s">
        <v>66</v>
      </c>
      <c r="C91" s="275">
        <v>618</v>
      </c>
      <c r="D91" s="275"/>
      <c r="E91" s="299">
        <f t="shared" si="1"/>
        <v>-1</v>
      </c>
    </row>
    <row r="92" ht="20.1" customHeight="1" spans="1:5">
      <c r="A92" s="297">
        <v>2010805</v>
      </c>
      <c r="B92" s="298" t="s">
        <v>67</v>
      </c>
      <c r="C92" s="275"/>
      <c r="D92" s="275"/>
      <c r="E92" s="299" t="e">
        <f t="shared" si="1"/>
        <v>#DIV/0!</v>
      </c>
    </row>
    <row r="93" ht="20.1" customHeight="1" spans="1:5">
      <c r="A93" s="297">
        <v>2010806</v>
      </c>
      <c r="B93" s="298" t="s">
        <v>55</v>
      </c>
      <c r="C93" s="275"/>
      <c r="D93" s="275"/>
      <c r="E93" s="299" t="e">
        <f t="shared" si="1"/>
        <v>#DIV/0!</v>
      </c>
    </row>
    <row r="94" ht="20.1" customHeight="1" spans="1:5">
      <c r="A94" s="297">
        <v>2010850</v>
      </c>
      <c r="B94" s="298" t="s">
        <v>22</v>
      </c>
      <c r="C94" s="275"/>
      <c r="D94" s="275"/>
      <c r="E94" s="299" t="e">
        <f t="shared" si="1"/>
        <v>#DIV/0!</v>
      </c>
    </row>
    <row r="95" ht="20.1" customHeight="1" spans="1:5">
      <c r="A95" s="297">
        <v>2010899</v>
      </c>
      <c r="B95" s="300" t="s">
        <v>68</v>
      </c>
      <c r="C95" s="275"/>
      <c r="D95" s="275"/>
      <c r="E95" s="299" t="e">
        <f t="shared" si="1"/>
        <v>#DIV/0!</v>
      </c>
    </row>
    <row r="96" ht="20.1" customHeight="1" spans="1:5">
      <c r="A96" s="293">
        <v>20109</v>
      </c>
      <c r="B96" s="294" t="s">
        <v>69</v>
      </c>
      <c r="C96" s="295">
        <f>SUBTOTAL(9,C97:C105)</f>
        <v>0</v>
      </c>
      <c r="D96" s="295">
        <f>SUBTOTAL(9,D97:D105)</f>
        <v>0</v>
      </c>
      <c r="E96" s="296" t="e">
        <f t="shared" si="1"/>
        <v>#DIV/0!</v>
      </c>
    </row>
    <row r="97" ht="20.1" customHeight="1" spans="1:5">
      <c r="A97" s="297">
        <v>2010901</v>
      </c>
      <c r="B97" s="298" t="s">
        <v>13</v>
      </c>
      <c r="C97" s="275"/>
      <c r="D97" s="275"/>
      <c r="E97" s="299" t="e">
        <f t="shared" si="1"/>
        <v>#DIV/0!</v>
      </c>
    </row>
    <row r="98" ht="20.1" customHeight="1" spans="1:5">
      <c r="A98" s="297">
        <v>2010902</v>
      </c>
      <c r="B98" s="298" t="s">
        <v>14</v>
      </c>
      <c r="C98" s="275"/>
      <c r="D98" s="275"/>
      <c r="E98" s="299" t="e">
        <f t="shared" si="1"/>
        <v>#DIV/0!</v>
      </c>
    </row>
    <row r="99" ht="20.1" customHeight="1" spans="1:5">
      <c r="A99" s="297">
        <v>2010903</v>
      </c>
      <c r="B99" s="298" t="s">
        <v>15</v>
      </c>
      <c r="C99" s="275"/>
      <c r="D99" s="275"/>
      <c r="E99" s="299" t="e">
        <f t="shared" si="1"/>
        <v>#DIV/0!</v>
      </c>
    </row>
    <row r="100" ht="20.1" customHeight="1" spans="1:5">
      <c r="A100" s="297">
        <v>2010904</v>
      </c>
      <c r="B100" s="298" t="s">
        <v>70</v>
      </c>
      <c r="C100" s="275"/>
      <c r="D100" s="275"/>
      <c r="E100" s="299" t="e">
        <f t="shared" si="1"/>
        <v>#DIV/0!</v>
      </c>
    </row>
    <row r="101" ht="20.1" customHeight="1" spans="1:5">
      <c r="A101" s="297">
        <v>2010905</v>
      </c>
      <c r="B101" s="298" t="s">
        <v>71</v>
      </c>
      <c r="C101" s="275"/>
      <c r="D101" s="275"/>
      <c r="E101" s="299" t="e">
        <f t="shared" si="1"/>
        <v>#DIV/0!</v>
      </c>
    </row>
    <row r="102" ht="20.1" customHeight="1" spans="1:5">
      <c r="A102" s="297">
        <v>2010907</v>
      </c>
      <c r="B102" s="298" t="s">
        <v>72</v>
      </c>
      <c r="C102" s="275"/>
      <c r="D102" s="275"/>
      <c r="E102" s="299" t="e">
        <f t="shared" si="1"/>
        <v>#DIV/0!</v>
      </c>
    </row>
    <row r="103" ht="20.1" customHeight="1" spans="1:5">
      <c r="A103" s="297">
        <v>2010908</v>
      </c>
      <c r="B103" s="298" t="s">
        <v>55</v>
      </c>
      <c r="C103" s="275"/>
      <c r="D103" s="275"/>
      <c r="E103" s="299" t="e">
        <f t="shared" si="1"/>
        <v>#DIV/0!</v>
      </c>
    </row>
    <row r="104" ht="20.1" customHeight="1" spans="1:5">
      <c r="A104" s="297">
        <v>2010950</v>
      </c>
      <c r="B104" s="298" t="s">
        <v>22</v>
      </c>
      <c r="C104" s="275"/>
      <c r="D104" s="275"/>
      <c r="E104" s="299" t="e">
        <f t="shared" si="1"/>
        <v>#DIV/0!</v>
      </c>
    </row>
    <row r="105" ht="20.1" customHeight="1" spans="1:5">
      <c r="A105" s="297">
        <v>2010999</v>
      </c>
      <c r="B105" s="298" t="s">
        <v>73</v>
      </c>
      <c r="C105" s="275"/>
      <c r="D105" s="275"/>
      <c r="E105" s="299" t="e">
        <f t="shared" si="1"/>
        <v>#DIV/0!</v>
      </c>
    </row>
    <row r="106" ht="20.1" customHeight="1" spans="1:5">
      <c r="A106" s="293">
        <v>20110</v>
      </c>
      <c r="B106" s="294" t="s">
        <v>74</v>
      </c>
      <c r="C106" s="295">
        <f>SUBTOTAL(9,C107:C120)</f>
        <v>811</v>
      </c>
      <c r="D106" s="295">
        <f>SUBTOTAL(9,D107:D120)</f>
        <v>0</v>
      </c>
      <c r="E106" s="296">
        <f t="shared" si="1"/>
        <v>-1</v>
      </c>
    </row>
    <row r="107" ht="20.1" customHeight="1" spans="1:5">
      <c r="A107" s="297">
        <v>2011001</v>
      </c>
      <c r="B107" s="298" t="s">
        <v>13</v>
      </c>
      <c r="C107" s="275">
        <v>289</v>
      </c>
      <c r="D107" s="275"/>
      <c r="E107" s="299">
        <f t="shared" si="1"/>
        <v>-1</v>
      </c>
    </row>
    <row r="108" ht="20.1" customHeight="1" spans="1:5">
      <c r="A108" s="297">
        <v>2011002</v>
      </c>
      <c r="B108" s="298" t="s">
        <v>14</v>
      </c>
      <c r="C108" s="275">
        <v>107</v>
      </c>
      <c r="D108" s="275"/>
      <c r="E108" s="299">
        <f t="shared" si="1"/>
        <v>-1</v>
      </c>
    </row>
    <row r="109" ht="20.1" customHeight="1" spans="1:5">
      <c r="A109" s="297">
        <v>2011003</v>
      </c>
      <c r="B109" s="298" t="s">
        <v>15</v>
      </c>
      <c r="C109" s="275"/>
      <c r="D109" s="275"/>
      <c r="E109" s="299" t="e">
        <f t="shared" si="1"/>
        <v>#DIV/0!</v>
      </c>
    </row>
    <row r="110" ht="20.1" customHeight="1" spans="1:5">
      <c r="A110" s="297">
        <v>2011004</v>
      </c>
      <c r="B110" s="298" t="s">
        <v>75</v>
      </c>
      <c r="C110" s="275"/>
      <c r="D110" s="275"/>
      <c r="E110" s="299" t="e">
        <f t="shared" si="1"/>
        <v>#DIV/0!</v>
      </c>
    </row>
    <row r="111" ht="20.1" customHeight="1" spans="1:5">
      <c r="A111" s="297">
        <v>2011005</v>
      </c>
      <c r="B111" s="298" t="s">
        <v>76</v>
      </c>
      <c r="C111" s="275"/>
      <c r="D111" s="275"/>
      <c r="E111" s="299" t="e">
        <f t="shared" si="1"/>
        <v>#DIV/0!</v>
      </c>
    </row>
    <row r="112" ht="20.1" customHeight="1" spans="1:5">
      <c r="A112" s="297">
        <v>2011006</v>
      </c>
      <c r="B112" s="298" t="s">
        <v>77</v>
      </c>
      <c r="C112" s="275">
        <v>116</v>
      </c>
      <c r="D112" s="275"/>
      <c r="E112" s="299">
        <f t="shared" si="1"/>
        <v>-1</v>
      </c>
    </row>
    <row r="113" ht="20.1" customHeight="1" spans="1:5">
      <c r="A113" s="297">
        <v>2011007</v>
      </c>
      <c r="B113" s="298" t="s">
        <v>78</v>
      </c>
      <c r="C113" s="275"/>
      <c r="D113" s="275"/>
      <c r="E113" s="299" t="e">
        <f t="shared" si="1"/>
        <v>#DIV/0!</v>
      </c>
    </row>
    <row r="114" ht="20.1" customHeight="1" spans="1:5">
      <c r="A114" s="297">
        <v>2011008</v>
      </c>
      <c r="B114" s="298" t="s">
        <v>79</v>
      </c>
      <c r="C114" s="275"/>
      <c r="D114" s="275"/>
      <c r="E114" s="299" t="e">
        <f t="shared" si="1"/>
        <v>#DIV/0!</v>
      </c>
    </row>
    <row r="115" ht="20.1" customHeight="1" spans="1:5">
      <c r="A115" s="297">
        <v>2011009</v>
      </c>
      <c r="B115" s="298" t="s">
        <v>80</v>
      </c>
      <c r="C115" s="275"/>
      <c r="D115" s="275"/>
      <c r="E115" s="299" t="e">
        <f t="shared" si="1"/>
        <v>#DIV/0!</v>
      </c>
    </row>
    <row r="116" ht="20.1" customHeight="1" spans="1:5">
      <c r="A116" s="297">
        <v>2011010</v>
      </c>
      <c r="B116" s="298" t="s">
        <v>81</v>
      </c>
      <c r="C116" s="275">
        <v>15</v>
      </c>
      <c r="D116" s="275"/>
      <c r="E116" s="299">
        <f t="shared" si="1"/>
        <v>-1</v>
      </c>
    </row>
    <row r="117" ht="20.1" customHeight="1" spans="1:5">
      <c r="A117" s="297">
        <v>2011011</v>
      </c>
      <c r="B117" s="298" t="s">
        <v>82</v>
      </c>
      <c r="C117" s="275">
        <v>40</v>
      </c>
      <c r="D117" s="275"/>
      <c r="E117" s="299">
        <f t="shared" si="1"/>
        <v>-1</v>
      </c>
    </row>
    <row r="118" ht="20.1" customHeight="1" spans="1:5">
      <c r="A118" s="297">
        <v>2011012</v>
      </c>
      <c r="B118" s="298" t="s">
        <v>83</v>
      </c>
      <c r="C118" s="275"/>
      <c r="D118" s="275"/>
      <c r="E118" s="299" t="e">
        <f t="shared" si="1"/>
        <v>#DIV/0!</v>
      </c>
    </row>
    <row r="119" ht="20.1" customHeight="1" spans="1:5">
      <c r="A119" s="297">
        <v>2011050</v>
      </c>
      <c r="B119" s="298" t="s">
        <v>22</v>
      </c>
      <c r="C119" s="275">
        <v>41</v>
      </c>
      <c r="D119" s="275"/>
      <c r="E119" s="299">
        <f t="shared" si="1"/>
        <v>-1</v>
      </c>
    </row>
    <row r="120" ht="20.1" customHeight="1" spans="1:5">
      <c r="A120" s="297">
        <v>2011099</v>
      </c>
      <c r="B120" s="298" t="s">
        <v>84</v>
      </c>
      <c r="C120" s="275">
        <v>203</v>
      </c>
      <c r="D120" s="275"/>
      <c r="E120" s="299">
        <f t="shared" si="1"/>
        <v>-1</v>
      </c>
    </row>
    <row r="121" ht="20.1" customHeight="1" spans="1:5">
      <c r="A121" s="293">
        <v>20111</v>
      </c>
      <c r="B121" s="302" t="s">
        <v>85</v>
      </c>
      <c r="C121" s="295">
        <f>SUBTOTAL(9,C122:C129)</f>
        <v>933</v>
      </c>
      <c r="D121" s="295">
        <f>SUBTOTAL(9,D122:D129)</f>
        <v>0</v>
      </c>
      <c r="E121" s="296">
        <f t="shared" si="1"/>
        <v>-1</v>
      </c>
    </row>
    <row r="122" ht="20.1" customHeight="1" spans="1:5">
      <c r="A122" s="297">
        <v>2011101</v>
      </c>
      <c r="B122" s="298" t="s">
        <v>13</v>
      </c>
      <c r="C122" s="275">
        <v>271</v>
      </c>
      <c r="D122" s="275"/>
      <c r="E122" s="299">
        <f t="shared" si="1"/>
        <v>-1</v>
      </c>
    </row>
    <row r="123" ht="20.1" customHeight="1" spans="1:5">
      <c r="A123" s="297">
        <v>2011102</v>
      </c>
      <c r="B123" s="298" t="s">
        <v>14</v>
      </c>
      <c r="C123" s="275">
        <v>637</v>
      </c>
      <c r="D123" s="275"/>
      <c r="E123" s="299">
        <f t="shared" si="1"/>
        <v>-1</v>
      </c>
    </row>
    <row r="124" ht="20.1" customHeight="1" spans="1:5">
      <c r="A124" s="297">
        <v>2011103</v>
      </c>
      <c r="B124" s="298" t="s">
        <v>15</v>
      </c>
      <c r="C124" s="275"/>
      <c r="D124" s="275"/>
      <c r="E124" s="299" t="e">
        <f t="shared" si="1"/>
        <v>#DIV/0!</v>
      </c>
    </row>
    <row r="125" ht="20.1" customHeight="1" spans="1:5">
      <c r="A125" s="297">
        <v>2011104</v>
      </c>
      <c r="B125" s="298" t="s">
        <v>86</v>
      </c>
      <c r="C125" s="275">
        <v>5</v>
      </c>
      <c r="D125" s="275"/>
      <c r="E125" s="299">
        <f t="shared" si="1"/>
        <v>-1</v>
      </c>
    </row>
    <row r="126" ht="20.1" customHeight="1" spans="1:5">
      <c r="A126" s="297">
        <v>2011105</v>
      </c>
      <c r="B126" s="298" t="s">
        <v>87</v>
      </c>
      <c r="C126" s="275">
        <v>20</v>
      </c>
      <c r="D126" s="275"/>
      <c r="E126" s="299">
        <f t="shared" si="1"/>
        <v>-1</v>
      </c>
    </row>
    <row r="127" ht="20.1" customHeight="1" spans="1:5">
      <c r="A127" s="297">
        <v>2011106</v>
      </c>
      <c r="B127" s="298" t="s">
        <v>88</v>
      </c>
      <c r="C127" s="275"/>
      <c r="D127" s="275"/>
      <c r="E127" s="299" t="e">
        <f t="shared" si="1"/>
        <v>#DIV/0!</v>
      </c>
    </row>
    <row r="128" ht="20.1" customHeight="1" spans="1:5">
      <c r="A128" s="297">
        <v>2011150</v>
      </c>
      <c r="B128" s="298" t="s">
        <v>22</v>
      </c>
      <c r="C128" s="275"/>
      <c r="D128" s="275"/>
      <c r="E128" s="299" t="e">
        <f t="shared" si="1"/>
        <v>#DIV/0!</v>
      </c>
    </row>
    <row r="129" ht="20.1" customHeight="1" spans="1:5">
      <c r="A129" s="297">
        <v>2011199</v>
      </c>
      <c r="B129" s="298" t="s">
        <v>89</v>
      </c>
      <c r="C129" s="275"/>
      <c r="D129" s="275"/>
      <c r="E129" s="299" t="e">
        <f t="shared" si="1"/>
        <v>#DIV/0!</v>
      </c>
    </row>
    <row r="130" ht="20.1" customHeight="1" spans="1:5">
      <c r="A130" s="293">
        <v>20113</v>
      </c>
      <c r="B130" s="302" t="s">
        <v>90</v>
      </c>
      <c r="C130" s="295">
        <f>SUBTOTAL(9,C131:C140)</f>
        <v>5647</v>
      </c>
      <c r="D130" s="295">
        <f>SUBTOTAL(9,D131:D140)</f>
        <v>0</v>
      </c>
      <c r="E130" s="296">
        <f t="shared" si="1"/>
        <v>-1</v>
      </c>
    </row>
    <row r="131" ht="20.1" customHeight="1" spans="1:5">
      <c r="A131" s="297">
        <v>2011301</v>
      </c>
      <c r="B131" s="298" t="s">
        <v>13</v>
      </c>
      <c r="C131" s="275">
        <v>197</v>
      </c>
      <c r="D131" s="275"/>
      <c r="E131" s="299">
        <f t="shared" si="1"/>
        <v>-1</v>
      </c>
    </row>
    <row r="132" ht="20.1" customHeight="1" spans="1:5">
      <c r="A132" s="297">
        <v>2011302</v>
      </c>
      <c r="B132" s="298" t="s">
        <v>14</v>
      </c>
      <c r="C132" s="275">
        <v>121</v>
      </c>
      <c r="D132" s="275"/>
      <c r="E132" s="299">
        <f t="shared" si="1"/>
        <v>-1</v>
      </c>
    </row>
    <row r="133" ht="20.1" customHeight="1" spans="1:5">
      <c r="A133" s="297">
        <v>2011303</v>
      </c>
      <c r="B133" s="298" t="s">
        <v>15</v>
      </c>
      <c r="C133" s="275"/>
      <c r="D133" s="275"/>
      <c r="E133" s="299" t="e">
        <f t="shared" si="1"/>
        <v>#DIV/0!</v>
      </c>
    </row>
    <row r="134" ht="20.1" customHeight="1" spans="1:5">
      <c r="A134" s="297">
        <v>2011304</v>
      </c>
      <c r="B134" s="298" t="s">
        <v>91</v>
      </c>
      <c r="C134" s="275">
        <v>20</v>
      </c>
      <c r="D134" s="275"/>
      <c r="E134" s="299">
        <f t="shared" si="1"/>
        <v>-1</v>
      </c>
    </row>
    <row r="135" ht="20.1" customHeight="1" spans="1:5">
      <c r="A135" s="297">
        <v>2011305</v>
      </c>
      <c r="B135" s="298" t="s">
        <v>92</v>
      </c>
      <c r="C135" s="275"/>
      <c r="D135" s="275"/>
      <c r="E135" s="299" t="e">
        <f t="shared" si="1"/>
        <v>#DIV/0!</v>
      </c>
    </row>
    <row r="136" ht="20.1" customHeight="1" spans="1:5">
      <c r="A136" s="297">
        <v>2011306</v>
      </c>
      <c r="B136" s="298" t="s">
        <v>93</v>
      </c>
      <c r="C136" s="275"/>
      <c r="D136" s="275"/>
      <c r="E136" s="299" t="e">
        <f t="shared" si="1"/>
        <v>#DIV/0!</v>
      </c>
    </row>
    <row r="137" ht="20.1" customHeight="1" spans="1:5">
      <c r="A137" s="297">
        <v>2011307</v>
      </c>
      <c r="B137" s="298" t="s">
        <v>94</v>
      </c>
      <c r="C137" s="275"/>
      <c r="D137" s="275"/>
      <c r="E137" s="299" t="e">
        <f t="shared" si="1"/>
        <v>#DIV/0!</v>
      </c>
    </row>
    <row r="138" ht="20.1" customHeight="1" spans="1:5">
      <c r="A138" s="297">
        <v>2011308</v>
      </c>
      <c r="B138" s="298" t="s">
        <v>95</v>
      </c>
      <c r="C138" s="275">
        <v>5194</v>
      </c>
      <c r="D138" s="275"/>
      <c r="E138" s="299">
        <f t="shared" ref="E138:E201" si="2">SUM(D138-C138)/C138</f>
        <v>-1</v>
      </c>
    </row>
    <row r="139" ht="20.1" customHeight="1" spans="1:5">
      <c r="A139" s="297">
        <v>2011350</v>
      </c>
      <c r="B139" s="298" t="s">
        <v>22</v>
      </c>
      <c r="C139" s="275">
        <v>115</v>
      </c>
      <c r="D139" s="275"/>
      <c r="E139" s="299">
        <f t="shared" si="2"/>
        <v>-1</v>
      </c>
    </row>
    <row r="140" ht="20.1" customHeight="1" spans="1:5">
      <c r="A140" s="297">
        <v>2011399</v>
      </c>
      <c r="B140" s="298" t="s">
        <v>96</v>
      </c>
      <c r="C140" s="275"/>
      <c r="D140" s="275"/>
      <c r="E140" s="299" t="e">
        <f t="shared" si="2"/>
        <v>#DIV/0!</v>
      </c>
    </row>
    <row r="141" ht="20.1" customHeight="1" spans="1:5">
      <c r="A141" s="293">
        <v>20114</v>
      </c>
      <c r="B141" s="294" t="s">
        <v>97</v>
      </c>
      <c r="C141" s="295">
        <f>SUBTOTAL(9,C142:C152)</f>
        <v>0</v>
      </c>
      <c r="D141" s="295">
        <f>SUBTOTAL(9,D142:D152)</f>
        <v>0</v>
      </c>
      <c r="E141" s="296" t="e">
        <f t="shared" si="2"/>
        <v>#DIV/0!</v>
      </c>
    </row>
    <row r="142" ht="20.1" customHeight="1" spans="1:5">
      <c r="A142" s="297">
        <v>2011401</v>
      </c>
      <c r="B142" s="298" t="s">
        <v>13</v>
      </c>
      <c r="C142" s="275"/>
      <c r="D142" s="275"/>
      <c r="E142" s="299" t="e">
        <f t="shared" si="2"/>
        <v>#DIV/0!</v>
      </c>
    </row>
    <row r="143" ht="20.1" customHeight="1" spans="1:5">
      <c r="A143" s="297">
        <v>2011402</v>
      </c>
      <c r="B143" s="300" t="s">
        <v>14</v>
      </c>
      <c r="C143" s="275"/>
      <c r="D143" s="275"/>
      <c r="E143" s="299" t="e">
        <f t="shared" si="2"/>
        <v>#DIV/0!</v>
      </c>
    </row>
    <row r="144" ht="20.1" customHeight="1" spans="1:5">
      <c r="A144" s="297">
        <v>2011403</v>
      </c>
      <c r="B144" s="298" t="s">
        <v>15</v>
      </c>
      <c r="C144" s="275"/>
      <c r="D144" s="275"/>
      <c r="E144" s="299" t="e">
        <f t="shared" si="2"/>
        <v>#DIV/0!</v>
      </c>
    </row>
    <row r="145" ht="20.1" customHeight="1" spans="1:5">
      <c r="A145" s="297">
        <v>2011404</v>
      </c>
      <c r="B145" s="298" t="s">
        <v>98</v>
      </c>
      <c r="C145" s="275"/>
      <c r="D145" s="275"/>
      <c r="E145" s="299" t="e">
        <f t="shared" si="2"/>
        <v>#DIV/0!</v>
      </c>
    </row>
    <row r="146" ht="20.1" customHeight="1" spans="1:5">
      <c r="A146" s="297">
        <v>2011405</v>
      </c>
      <c r="B146" s="298" t="s">
        <v>99</v>
      </c>
      <c r="C146" s="275"/>
      <c r="D146" s="275"/>
      <c r="E146" s="299" t="e">
        <f t="shared" si="2"/>
        <v>#DIV/0!</v>
      </c>
    </row>
    <row r="147" ht="20.1" customHeight="1" spans="1:5">
      <c r="A147" s="297">
        <v>2011406</v>
      </c>
      <c r="B147" s="298" t="s">
        <v>100</v>
      </c>
      <c r="C147" s="275"/>
      <c r="D147" s="275"/>
      <c r="E147" s="299" t="e">
        <f t="shared" si="2"/>
        <v>#DIV/0!</v>
      </c>
    </row>
    <row r="148" ht="20.1" customHeight="1" spans="1:5">
      <c r="A148" s="297">
        <v>2011407</v>
      </c>
      <c r="B148" s="298" t="s">
        <v>101</v>
      </c>
      <c r="C148" s="275"/>
      <c r="D148" s="275"/>
      <c r="E148" s="299" t="e">
        <f t="shared" si="2"/>
        <v>#DIV/0!</v>
      </c>
    </row>
    <row r="149" ht="20.1" customHeight="1" spans="1:5">
      <c r="A149" s="297">
        <v>2011408</v>
      </c>
      <c r="B149" s="298" t="s">
        <v>102</v>
      </c>
      <c r="C149" s="275"/>
      <c r="D149" s="275"/>
      <c r="E149" s="299" t="e">
        <f t="shared" si="2"/>
        <v>#DIV/0!</v>
      </c>
    </row>
    <row r="150" ht="20.1" customHeight="1" spans="1:5">
      <c r="A150" s="297">
        <v>2011409</v>
      </c>
      <c r="B150" s="298" t="s">
        <v>103</v>
      </c>
      <c r="C150" s="275"/>
      <c r="D150" s="275"/>
      <c r="E150" s="299" t="e">
        <f t="shared" si="2"/>
        <v>#DIV/0!</v>
      </c>
    </row>
    <row r="151" ht="20.1" customHeight="1" spans="1:5">
      <c r="A151" s="297">
        <v>2011450</v>
      </c>
      <c r="B151" s="298" t="s">
        <v>22</v>
      </c>
      <c r="C151" s="275"/>
      <c r="D151" s="275"/>
      <c r="E151" s="299" t="e">
        <f t="shared" si="2"/>
        <v>#DIV/0!</v>
      </c>
    </row>
    <row r="152" ht="20.1" customHeight="1" spans="1:5">
      <c r="A152" s="297">
        <v>2011499</v>
      </c>
      <c r="B152" s="298" t="s">
        <v>104</v>
      </c>
      <c r="C152" s="275"/>
      <c r="D152" s="275"/>
      <c r="E152" s="299" t="e">
        <f t="shared" si="2"/>
        <v>#DIV/0!</v>
      </c>
    </row>
    <row r="153" ht="20.1" customHeight="1" spans="1:5">
      <c r="A153" s="293">
        <v>20115</v>
      </c>
      <c r="B153" s="294" t="s">
        <v>105</v>
      </c>
      <c r="C153" s="295">
        <f>SUBTOTAL(9,C154:C162)</f>
        <v>53</v>
      </c>
      <c r="D153" s="295">
        <f>SUBTOTAL(9,D154:D162)</f>
        <v>0</v>
      </c>
      <c r="E153" s="296">
        <f t="shared" si="2"/>
        <v>-1</v>
      </c>
    </row>
    <row r="154" ht="20.1" customHeight="1" spans="1:5">
      <c r="A154" s="297">
        <v>2011501</v>
      </c>
      <c r="B154" s="298" t="s">
        <v>13</v>
      </c>
      <c r="C154" s="275"/>
      <c r="D154" s="275"/>
      <c r="E154" s="299" t="e">
        <f t="shared" si="2"/>
        <v>#DIV/0!</v>
      </c>
    </row>
    <row r="155" ht="20.1" customHeight="1" spans="1:5">
      <c r="A155" s="297">
        <v>2011502</v>
      </c>
      <c r="B155" s="298" t="s">
        <v>14</v>
      </c>
      <c r="C155" s="275">
        <v>3</v>
      </c>
      <c r="D155" s="275"/>
      <c r="E155" s="299">
        <f t="shared" si="2"/>
        <v>-1</v>
      </c>
    </row>
    <row r="156" ht="20.1" customHeight="1" spans="1:5">
      <c r="A156" s="297">
        <v>2011503</v>
      </c>
      <c r="B156" s="300" t="s">
        <v>15</v>
      </c>
      <c r="C156" s="275"/>
      <c r="D156" s="275"/>
      <c r="E156" s="299" t="e">
        <f t="shared" si="2"/>
        <v>#DIV/0!</v>
      </c>
    </row>
    <row r="157" ht="20.1" customHeight="1" spans="1:5">
      <c r="A157" s="297">
        <v>2011504</v>
      </c>
      <c r="B157" s="298" t="s">
        <v>106</v>
      </c>
      <c r="C157" s="275">
        <v>50</v>
      </c>
      <c r="D157" s="275"/>
      <c r="E157" s="299">
        <f t="shared" si="2"/>
        <v>-1</v>
      </c>
    </row>
    <row r="158" ht="20.1" customHeight="1" spans="1:5">
      <c r="A158" s="297">
        <v>2011505</v>
      </c>
      <c r="B158" s="298" t="s">
        <v>107</v>
      </c>
      <c r="C158" s="275"/>
      <c r="D158" s="275"/>
      <c r="E158" s="299" t="e">
        <f t="shared" si="2"/>
        <v>#DIV/0!</v>
      </c>
    </row>
    <row r="159" ht="20.1" customHeight="1" spans="1:5">
      <c r="A159" s="297">
        <v>2011506</v>
      </c>
      <c r="B159" s="298" t="s">
        <v>108</v>
      </c>
      <c r="C159" s="275"/>
      <c r="D159" s="275"/>
      <c r="E159" s="299" t="e">
        <f t="shared" si="2"/>
        <v>#DIV/0!</v>
      </c>
    </row>
    <row r="160" ht="20.1" customHeight="1" spans="1:5">
      <c r="A160" s="297">
        <v>2011507</v>
      </c>
      <c r="B160" s="298" t="s">
        <v>55</v>
      </c>
      <c r="C160" s="275"/>
      <c r="D160" s="275"/>
      <c r="E160" s="299" t="e">
        <f t="shared" si="2"/>
        <v>#DIV/0!</v>
      </c>
    </row>
    <row r="161" ht="20.1" customHeight="1" spans="1:5">
      <c r="A161" s="297">
        <v>2011550</v>
      </c>
      <c r="B161" s="298" t="s">
        <v>22</v>
      </c>
      <c r="C161" s="275"/>
      <c r="D161" s="275"/>
      <c r="E161" s="299" t="e">
        <f t="shared" si="2"/>
        <v>#DIV/0!</v>
      </c>
    </row>
    <row r="162" ht="20.1" customHeight="1" spans="1:5">
      <c r="A162" s="297">
        <v>2011599</v>
      </c>
      <c r="B162" s="298" t="s">
        <v>109</v>
      </c>
      <c r="C162" s="275"/>
      <c r="D162" s="275"/>
      <c r="E162" s="299" t="e">
        <f t="shared" si="2"/>
        <v>#DIV/0!</v>
      </c>
    </row>
    <row r="163" ht="20.1" customHeight="1" spans="1:5">
      <c r="A163" s="293">
        <v>20117</v>
      </c>
      <c r="B163" s="294" t="s">
        <v>110</v>
      </c>
      <c r="C163" s="295">
        <f>SUBTOTAL(9,C164:C175)</f>
        <v>15</v>
      </c>
      <c r="D163" s="295">
        <f>SUBTOTAL(9,D164:D175)</f>
        <v>0</v>
      </c>
      <c r="E163" s="296">
        <f t="shared" si="2"/>
        <v>-1</v>
      </c>
    </row>
    <row r="164" ht="20.1" customHeight="1" spans="1:5">
      <c r="A164" s="297">
        <v>2011701</v>
      </c>
      <c r="B164" s="298" t="s">
        <v>13</v>
      </c>
      <c r="C164" s="275"/>
      <c r="D164" s="275"/>
      <c r="E164" s="299" t="e">
        <f t="shared" si="2"/>
        <v>#DIV/0!</v>
      </c>
    </row>
    <row r="165" ht="20.1" customHeight="1" spans="1:5">
      <c r="A165" s="297">
        <v>2011702</v>
      </c>
      <c r="B165" s="298" t="s">
        <v>14</v>
      </c>
      <c r="C165" s="275"/>
      <c r="D165" s="275"/>
      <c r="E165" s="299" t="e">
        <f t="shared" si="2"/>
        <v>#DIV/0!</v>
      </c>
    </row>
    <row r="166" ht="20.1" customHeight="1" spans="1:5">
      <c r="A166" s="297">
        <v>2011703</v>
      </c>
      <c r="B166" s="298" t="s">
        <v>15</v>
      </c>
      <c r="C166" s="275"/>
      <c r="D166" s="275"/>
      <c r="E166" s="299" t="e">
        <f t="shared" si="2"/>
        <v>#DIV/0!</v>
      </c>
    </row>
    <row r="167" ht="20.1" customHeight="1" spans="1:5">
      <c r="A167" s="297">
        <v>2011704</v>
      </c>
      <c r="B167" s="298" t="s">
        <v>111</v>
      </c>
      <c r="C167" s="275"/>
      <c r="D167" s="275"/>
      <c r="E167" s="299" t="e">
        <f t="shared" si="2"/>
        <v>#DIV/0!</v>
      </c>
    </row>
    <row r="168" ht="20.1" customHeight="1" spans="1:5">
      <c r="A168" s="297">
        <v>2011705</v>
      </c>
      <c r="B168" s="298" t="s">
        <v>112</v>
      </c>
      <c r="C168" s="275"/>
      <c r="D168" s="275"/>
      <c r="E168" s="299" t="e">
        <f t="shared" si="2"/>
        <v>#DIV/0!</v>
      </c>
    </row>
    <row r="169" ht="20.1" customHeight="1" spans="1:5">
      <c r="A169" s="297">
        <v>2011706</v>
      </c>
      <c r="B169" s="298" t="s">
        <v>113</v>
      </c>
      <c r="C169" s="275">
        <v>15</v>
      </c>
      <c r="D169" s="275"/>
      <c r="E169" s="299">
        <f t="shared" si="2"/>
        <v>-1</v>
      </c>
    </row>
    <row r="170" ht="20.1" customHeight="1" spans="1:5">
      <c r="A170" s="297">
        <v>2011707</v>
      </c>
      <c r="B170" s="298" t="s">
        <v>114</v>
      </c>
      <c r="C170" s="275"/>
      <c r="D170" s="275"/>
      <c r="E170" s="299" t="e">
        <f t="shared" si="2"/>
        <v>#DIV/0!</v>
      </c>
    </row>
    <row r="171" ht="20.1" customHeight="1" spans="1:5">
      <c r="A171" s="297">
        <v>2011708</v>
      </c>
      <c r="B171" s="298" t="s">
        <v>115</v>
      </c>
      <c r="C171" s="275"/>
      <c r="D171" s="275"/>
      <c r="E171" s="299" t="e">
        <f t="shared" si="2"/>
        <v>#DIV/0!</v>
      </c>
    </row>
    <row r="172" ht="20.1" customHeight="1" spans="1:5">
      <c r="A172" s="297">
        <v>2011709</v>
      </c>
      <c r="B172" s="298" t="s">
        <v>116</v>
      </c>
      <c r="C172" s="275"/>
      <c r="D172" s="275"/>
      <c r="E172" s="299" t="e">
        <f t="shared" si="2"/>
        <v>#DIV/0!</v>
      </c>
    </row>
    <row r="173" ht="20.1" customHeight="1" spans="1:5">
      <c r="A173" s="297">
        <v>2011710</v>
      </c>
      <c r="B173" s="298" t="s">
        <v>55</v>
      </c>
      <c r="C173" s="275"/>
      <c r="D173" s="275"/>
      <c r="E173" s="299" t="e">
        <f t="shared" si="2"/>
        <v>#DIV/0!</v>
      </c>
    </row>
    <row r="174" ht="20.1" customHeight="1" spans="1:5">
      <c r="A174" s="297">
        <v>2011750</v>
      </c>
      <c r="B174" s="298" t="s">
        <v>22</v>
      </c>
      <c r="C174" s="275"/>
      <c r="D174" s="275"/>
      <c r="E174" s="299" t="e">
        <f t="shared" si="2"/>
        <v>#DIV/0!</v>
      </c>
    </row>
    <row r="175" ht="20.1" customHeight="1" spans="1:5">
      <c r="A175" s="297">
        <v>2011799</v>
      </c>
      <c r="B175" s="298" t="s">
        <v>117</v>
      </c>
      <c r="C175" s="275"/>
      <c r="D175" s="275"/>
      <c r="E175" s="299" t="e">
        <f t="shared" si="2"/>
        <v>#DIV/0!</v>
      </c>
    </row>
    <row r="176" ht="20.1" customHeight="1" spans="1:5">
      <c r="A176" s="293">
        <v>20123</v>
      </c>
      <c r="B176" s="294" t="s">
        <v>118</v>
      </c>
      <c r="C176" s="295">
        <f>SUBTOTAL(9,C177:C182)</f>
        <v>45</v>
      </c>
      <c r="D176" s="295">
        <f>SUBTOTAL(9,D177:D182)</f>
        <v>0</v>
      </c>
      <c r="E176" s="296">
        <f t="shared" si="2"/>
        <v>-1</v>
      </c>
    </row>
    <row r="177" ht="20.1" customHeight="1" spans="1:5">
      <c r="A177" s="297">
        <v>2012301</v>
      </c>
      <c r="B177" s="298" t="s">
        <v>13</v>
      </c>
      <c r="C177" s="275">
        <v>28</v>
      </c>
      <c r="D177" s="275"/>
      <c r="E177" s="299">
        <f t="shared" si="2"/>
        <v>-1</v>
      </c>
    </row>
    <row r="178" ht="20.1" customHeight="1" spans="1:5">
      <c r="A178" s="297">
        <v>2012302</v>
      </c>
      <c r="B178" s="298" t="s">
        <v>14</v>
      </c>
      <c r="C178" s="275">
        <v>6</v>
      </c>
      <c r="D178" s="275"/>
      <c r="E178" s="299">
        <f t="shared" si="2"/>
        <v>-1</v>
      </c>
    </row>
    <row r="179" ht="20.1" customHeight="1" spans="1:5">
      <c r="A179" s="297">
        <v>2012303</v>
      </c>
      <c r="B179" s="298" t="s">
        <v>15</v>
      </c>
      <c r="C179" s="275"/>
      <c r="D179" s="275"/>
      <c r="E179" s="299" t="e">
        <f t="shared" si="2"/>
        <v>#DIV/0!</v>
      </c>
    </row>
    <row r="180" ht="20.1" customHeight="1" spans="1:5">
      <c r="A180" s="297">
        <v>2012304</v>
      </c>
      <c r="B180" s="298" t="s">
        <v>119</v>
      </c>
      <c r="C180" s="275">
        <v>6</v>
      </c>
      <c r="D180" s="275"/>
      <c r="E180" s="299">
        <f t="shared" si="2"/>
        <v>-1</v>
      </c>
    </row>
    <row r="181" ht="20.1" customHeight="1" spans="1:5">
      <c r="A181" s="297">
        <v>2012350</v>
      </c>
      <c r="B181" s="298" t="s">
        <v>22</v>
      </c>
      <c r="C181" s="275"/>
      <c r="D181" s="275"/>
      <c r="E181" s="299" t="e">
        <f t="shared" si="2"/>
        <v>#DIV/0!</v>
      </c>
    </row>
    <row r="182" ht="20.1" customHeight="1" spans="1:5">
      <c r="A182" s="297">
        <v>2012399</v>
      </c>
      <c r="B182" s="300" t="s">
        <v>120</v>
      </c>
      <c r="C182" s="275">
        <v>5</v>
      </c>
      <c r="D182" s="275"/>
      <c r="E182" s="299">
        <f t="shared" si="2"/>
        <v>-1</v>
      </c>
    </row>
    <row r="183" ht="20.1" customHeight="1" spans="1:5">
      <c r="A183" s="293">
        <v>20124</v>
      </c>
      <c r="B183" s="294" t="s">
        <v>121</v>
      </c>
      <c r="C183" s="295">
        <f>SUBTOTAL(9,C184:C189)</f>
        <v>46</v>
      </c>
      <c r="D183" s="295">
        <f>SUBTOTAL(9,D184:D189)</f>
        <v>0</v>
      </c>
      <c r="E183" s="296">
        <f t="shared" si="2"/>
        <v>-1</v>
      </c>
    </row>
    <row r="184" ht="20.1" customHeight="1" spans="1:5">
      <c r="A184" s="297">
        <v>2012401</v>
      </c>
      <c r="B184" s="298" t="s">
        <v>13</v>
      </c>
      <c r="C184" s="275"/>
      <c r="D184" s="275"/>
      <c r="E184" s="299" t="e">
        <f t="shared" si="2"/>
        <v>#DIV/0!</v>
      </c>
    </row>
    <row r="185" ht="20.1" customHeight="1" spans="1:5">
      <c r="A185" s="297">
        <v>2012402</v>
      </c>
      <c r="B185" s="298" t="s">
        <v>14</v>
      </c>
      <c r="C185" s="275">
        <v>10</v>
      </c>
      <c r="D185" s="275"/>
      <c r="E185" s="299">
        <f t="shared" si="2"/>
        <v>-1</v>
      </c>
    </row>
    <row r="186" ht="20.1" customHeight="1" spans="1:5">
      <c r="A186" s="297">
        <v>2012403</v>
      </c>
      <c r="B186" s="298" t="s">
        <v>15</v>
      </c>
      <c r="C186" s="275"/>
      <c r="D186" s="275"/>
      <c r="E186" s="299" t="e">
        <f t="shared" si="2"/>
        <v>#DIV/0!</v>
      </c>
    </row>
    <row r="187" ht="20.1" customHeight="1" spans="1:5">
      <c r="A187" s="297">
        <v>2012404</v>
      </c>
      <c r="B187" s="298" t="s">
        <v>122</v>
      </c>
      <c r="C187" s="275">
        <v>31</v>
      </c>
      <c r="D187" s="275"/>
      <c r="E187" s="299">
        <f t="shared" si="2"/>
        <v>-1</v>
      </c>
    </row>
    <row r="188" ht="20.1" customHeight="1" spans="1:5">
      <c r="A188" s="297">
        <v>2012450</v>
      </c>
      <c r="B188" s="298" t="s">
        <v>22</v>
      </c>
      <c r="C188" s="275"/>
      <c r="D188" s="275"/>
      <c r="E188" s="299" t="e">
        <f t="shared" si="2"/>
        <v>#DIV/0!</v>
      </c>
    </row>
    <row r="189" ht="20.1" customHeight="1" spans="1:5">
      <c r="A189" s="297">
        <v>2012499</v>
      </c>
      <c r="B189" s="298" t="s">
        <v>123</v>
      </c>
      <c r="C189" s="275">
        <v>5</v>
      </c>
      <c r="D189" s="275"/>
      <c r="E189" s="299">
        <f t="shared" si="2"/>
        <v>-1</v>
      </c>
    </row>
    <row r="190" ht="20.1" customHeight="1" spans="1:5">
      <c r="A190" s="293">
        <v>20125</v>
      </c>
      <c r="B190" s="294" t="s">
        <v>124</v>
      </c>
      <c r="C190" s="295">
        <f>SUBTOTAL(9,C191:C198)</f>
        <v>46</v>
      </c>
      <c r="D190" s="295">
        <f>SUBTOTAL(9,D191:D198)</f>
        <v>0</v>
      </c>
      <c r="E190" s="296">
        <f t="shared" si="2"/>
        <v>-1</v>
      </c>
    </row>
    <row r="191" ht="20.1" customHeight="1" spans="1:5">
      <c r="A191" s="297">
        <v>2012501</v>
      </c>
      <c r="B191" s="298" t="s">
        <v>13</v>
      </c>
      <c r="C191" s="275">
        <v>23</v>
      </c>
      <c r="D191" s="275"/>
      <c r="E191" s="299">
        <f t="shared" si="2"/>
        <v>-1</v>
      </c>
    </row>
    <row r="192" ht="20.1" customHeight="1" spans="1:5">
      <c r="A192" s="297">
        <v>2012502</v>
      </c>
      <c r="B192" s="298" t="s">
        <v>14</v>
      </c>
      <c r="C192" s="275">
        <v>23</v>
      </c>
      <c r="D192" s="275"/>
      <c r="E192" s="299">
        <f t="shared" si="2"/>
        <v>-1</v>
      </c>
    </row>
    <row r="193" ht="20.1" customHeight="1" spans="1:5">
      <c r="A193" s="297">
        <v>2012503</v>
      </c>
      <c r="B193" s="298" t="s">
        <v>15</v>
      </c>
      <c r="C193" s="275"/>
      <c r="D193" s="275"/>
      <c r="E193" s="299" t="e">
        <f t="shared" si="2"/>
        <v>#DIV/0!</v>
      </c>
    </row>
    <row r="194" ht="20.1" customHeight="1" spans="1:5">
      <c r="A194" s="297">
        <v>2012504</v>
      </c>
      <c r="B194" s="298" t="s">
        <v>125</v>
      </c>
      <c r="C194" s="275"/>
      <c r="D194" s="275"/>
      <c r="E194" s="299" t="e">
        <f t="shared" si="2"/>
        <v>#DIV/0!</v>
      </c>
    </row>
    <row r="195" ht="20.1" customHeight="1" spans="1:5">
      <c r="A195" s="297">
        <v>2012505</v>
      </c>
      <c r="B195" s="300" t="s">
        <v>126</v>
      </c>
      <c r="C195" s="275"/>
      <c r="D195" s="275"/>
      <c r="E195" s="299" t="e">
        <f t="shared" si="2"/>
        <v>#DIV/0!</v>
      </c>
    </row>
    <row r="196" ht="20.1" customHeight="1" spans="1:5">
      <c r="A196" s="297">
        <v>2012506</v>
      </c>
      <c r="B196" s="298" t="s">
        <v>127</v>
      </c>
      <c r="C196" s="275"/>
      <c r="D196" s="275"/>
      <c r="E196" s="299" t="e">
        <f t="shared" si="2"/>
        <v>#DIV/0!</v>
      </c>
    </row>
    <row r="197" ht="20.1" customHeight="1" spans="1:5">
      <c r="A197" s="297">
        <v>2012550</v>
      </c>
      <c r="B197" s="298" t="s">
        <v>22</v>
      </c>
      <c r="C197" s="275"/>
      <c r="D197" s="275"/>
      <c r="E197" s="299" t="e">
        <f t="shared" si="2"/>
        <v>#DIV/0!</v>
      </c>
    </row>
    <row r="198" ht="20.1" customHeight="1" spans="1:5">
      <c r="A198" s="297">
        <v>2012599</v>
      </c>
      <c r="B198" s="298" t="s">
        <v>128</v>
      </c>
      <c r="C198" s="275"/>
      <c r="D198" s="275"/>
      <c r="E198" s="299" t="e">
        <f t="shared" si="2"/>
        <v>#DIV/0!</v>
      </c>
    </row>
    <row r="199" ht="20.1" customHeight="1" spans="1:5">
      <c r="A199" s="293">
        <v>20126</v>
      </c>
      <c r="B199" s="294" t="s">
        <v>129</v>
      </c>
      <c r="C199" s="295">
        <f>SUBTOTAL(9,C200:C204)</f>
        <v>432</v>
      </c>
      <c r="D199" s="295">
        <f>SUBTOTAL(9,D200:D204)</f>
        <v>0</v>
      </c>
      <c r="E199" s="296">
        <f t="shared" si="2"/>
        <v>-1</v>
      </c>
    </row>
    <row r="200" ht="20.1" customHeight="1" spans="1:5">
      <c r="A200" s="297">
        <v>2012601</v>
      </c>
      <c r="B200" s="298" t="s">
        <v>13</v>
      </c>
      <c r="C200" s="275">
        <v>107</v>
      </c>
      <c r="D200" s="275"/>
      <c r="E200" s="299">
        <f t="shared" si="2"/>
        <v>-1</v>
      </c>
    </row>
    <row r="201" ht="20.1" customHeight="1" spans="1:5">
      <c r="A201" s="297">
        <v>2012602</v>
      </c>
      <c r="B201" s="298" t="s">
        <v>14</v>
      </c>
      <c r="C201" s="275">
        <v>1</v>
      </c>
      <c r="D201" s="275"/>
      <c r="E201" s="299">
        <f t="shared" si="2"/>
        <v>-1</v>
      </c>
    </row>
    <row r="202" ht="20.1" customHeight="1" spans="1:5">
      <c r="A202" s="297">
        <v>2012603</v>
      </c>
      <c r="B202" s="298" t="s">
        <v>15</v>
      </c>
      <c r="C202" s="275"/>
      <c r="D202" s="275"/>
      <c r="E202" s="299" t="e">
        <f t="shared" ref="E202:E265" si="3">SUM(D202-C202)/C202</f>
        <v>#DIV/0!</v>
      </c>
    </row>
    <row r="203" ht="20.1" customHeight="1" spans="1:5">
      <c r="A203" s="297">
        <v>2012604</v>
      </c>
      <c r="B203" s="298" t="s">
        <v>130</v>
      </c>
      <c r="C203" s="275">
        <v>324</v>
      </c>
      <c r="D203" s="275"/>
      <c r="E203" s="299">
        <f t="shared" si="3"/>
        <v>-1</v>
      </c>
    </row>
    <row r="204" ht="20.1" customHeight="1" spans="1:5">
      <c r="A204" s="297">
        <v>2012699</v>
      </c>
      <c r="B204" s="298" t="s">
        <v>131</v>
      </c>
      <c r="C204" s="275"/>
      <c r="D204" s="275"/>
      <c r="E204" s="299" t="e">
        <f t="shared" si="3"/>
        <v>#DIV/0!</v>
      </c>
    </row>
    <row r="205" ht="20.1" customHeight="1" spans="1:5">
      <c r="A205" s="293">
        <v>20128</v>
      </c>
      <c r="B205" s="294" t="s">
        <v>132</v>
      </c>
      <c r="C205" s="295">
        <f>SUBTOTAL(9,C206:C211)</f>
        <v>258</v>
      </c>
      <c r="D205" s="295">
        <f>SUBTOTAL(9,D206:D211)</f>
        <v>0</v>
      </c>
      <c r="E205" s="296">
        <f t="shared" si="3"/>
        <v>-1</v>
      </c>
    </row>
    <row r="206" ht="20.1" customHeight="1" spans="1:5">
      <c r="A206" s="297">
        <v>2012801</v>
      </c>
      <c r="B206" s="298" t="s">
        <v>13</v>
      </c>
      <c r="C206" s="275">
        <v>69</v>
      </c>
      <c r="D206" s="275"/>
      <c r="E206" s="299">
        <f t="shared" si="3"/>
        <v>-1</v>
      </c>
    </row>
    <row r="207" ht="20.1" customHeight="1" spans="1:5">
      <c r="A207" s="297">
        <v>2012802</v>
      </c>
      <c r="B207" s="298" t="s">
        <v>14</v>
      </c>
      <c r="C207" s="275">
        <v>163</v>
      </c>
      <c r="D207" s="275"/>
      <c r="E207" s="299">
        <f t="shared" si="3"/>
        <v>-1</v>
      </c>
    </row>
    <row r="208" ht="20.1" customHeight="1" spans="1:5">
      <c r="A208" s="297">
        <v>2012803</v>
      </c>
      <c r="B208" s="300" t="s">
        <v>15</v>
      </c>
      <c r="C208" s="275"/>
      <c r="D208" s="275"/>
      <c r="E208" s="299" t="e">
        <f t="shared" si="3"/>
        <v>#DIV/0!</v>
      </c>
    </row>
    <row r="209" ht="20.1" customHeight="1" spans="1:5">
      <c r="A209" s="297">
        <v>2012804</v>
      </c>
      <c r="B209" s="298" t="s">
        <v>27</v>
      </c>
      <c r="C209" s="275">
        <v>3</v>
      </c>
      <c r="D209" s="275"/>
      <c r="E209" s="299">
        <f t="shared" si="3"/>
        <v>-1</v>
      </c>
    </row>
    <row r="210" ht="20.1" customHeight="1" spans="1:5">
      <c r="A210" s="297">
        <v>2012850</v>
      </c>
      <c r="B210" s="298" t="s">
        <v>22</v>
      </c>
      <c r="C210" s="275">
        <v>18</v>
      </c>
      <c r="D210" s="275"/>
      <c r="E210" s="299">
        <f t="shared" si="3"/>
        <v>-1</v>
      </c>
    </row>
    <row r="211" ht="20.1" customHeight="1" spans="1:5">
      <c r="A211" s="297">
        <v>2012899</v>
      </c>
      <c r="B211" s="298" t="s">
        <v>133</v>
      </c>
      <c r="C211" s="275">
        <v>5</v>
      </c>
      <c r="D211" s="275"/>
      <c r="E211" s="299">
        <f t="shared" si="3"/>
        <v>-1</v>
      </c>
    </row>
    <row r="212" ht="20.1" customHeight="1" spans="1:5">
      <c r="A212" s="293">
        <v>20129</v>
      </c>
      <c r="B212" s="294" t="s">
        <v>134</v>
      </c>
      <c r="C212" s="295">
        <f>SUBTOTAL(9,C213:C219)</f>
        <v>717</v>
      </c>
      <c r="D212" s="295">
        <f>SUBTOTAL(9,D213:D219)</f>
        <v>0</v>
      </c>
      <c r="E212" s="296">
        <f t="shared" si="3"/>
        <v>-1</v>
      </c>
    </row>
    <row r="213" ht="20.1" customHeight="1" spans="1:5">
      <c r="A213" s="297">
        <v>2012901</v>
      </c>
      <c r="B213" s="298" t="s">
        <v>13</v>
      </c>
      <c r="C213" s="275">
        <v>135</v>
      </c>
      <c r="D213" s="275"/>
      <c r="E213" s="299">
        <f t="shared" si="3"/>
        <v>-1</v>
      </c>
    </row>
    <row r="214" ht="20.1" customHeight="1" spans="1:5">
      <c r="A214" s="297">
        <v>2012902</v>
      </c>
      <c r="B214" s="298" t="s">
        <v>14</v>
      </c>
      <c r="C214" s="275">
        <v>251</v>
      </c>
      <c r="D214" s="275"/>
      <c r="E214" s="299">
        <f t="shared" si="3"/>
        <v>-1</v>
      </c>
    </row>
    <row r="215" ht="20.1" customHeight="1" spans="1:5">
      <c r="A215" s="297">
        <v>2012903</v>
      </c>
      <c r="B215" s="298" t="s">
        <v>15</v>
      </c>
      <c r="C215" s="275"/>
      <c r="D215" s="275"/>
      <c r="E215" s="299" t="e">
        <f t="shared" si="3"/>
        <v>#DIV/0!</v>
      </c>
    </row>
    <row r="216" ht="20.1" customHeight="1" spans="1:5">
      <c r="A216" s="297">
        <v>2012904</v>
      </c>
      <c r="B216" s="298" t="s">
        <v>135</v>
      </c>
      <c r="C216" s="275">
        <v>3</v>
      </c>
      <c r="D216" s="275"/>
      <c r="E216" s="299">
        <f t="shared" si="3"/>
        <v>-1</v>
      </c>
    </row>
    <row r="217" ht="20.1" customHeight="1" spans="1:5">
      <c r="A217" s="297">
        <v>2012905</v>
      </c>
      <c r="B217" s="298" t="s">
        <v>136</v>
      </c>
      <c r="C217" s="275"/>
      <c r="D217" s="275"/>
      <c r="E217" s="299" t="e">
        <f t="shared" si="3"/>
        <v>#DIV/0!</v>
      </c>
    </row>
    <row r="218" ht="20.1" customHeight="1" spans="1:5">
      <c r="A218" s="297">
        <v>2012950</v>
      </c>
      <c r="B218" s="298" t="s">
        <v>22</v>
      </c>
      <c r="C218" s="275">
        <v>98</v>
      </c>
      <c r="D218" s="275"/>
      <c r="E218" s="299">
        <f t="shared" si="3"/>
        <v>-1</v>
      </c>
    </row>
    <row r="219" ht="20.1" customHeight="1" spans="1:5">
      <c r="A219" s="297">
        <v>2012999</v>
      </c>
      <c r="B219" s="298" t="s">
        <v>137</v>
      </c>
      <c r="C219" s="275">
        <v>230</v>
      </c>
      <c r="D219" s="275"/>
      <c r="E219" s="299">
        <f t="shared" si="3"/>
        <v>-1</v>
      </c>
    </row>
    <row r="220" ht="20.1" customHeight="1" spans="1:5">
      <c r="A220" s="293">
        <v>20131</v>
      </c>
      <c r="B220" s="294" t="s">
        <v>138</v>
      </c>
      <c r="C220" s="295">
        <f>SUBTOTAL(9,C221:C226)</f>
        <v>2899</v>
      </c>
      <c r="D220" s="295">
        <f>SUBTOTAL(9,D221:D226)</f>
        <v>0</v>
      </c>
      <c r="E220" s="296">
        <f t="shared" si="3"/>
        <v>-1</v>
      </c>
    </row>
    <row r="221" ht="20.1" customHeight="1" spans="1:5">
      <c r="A221" s="297">
        <v>2013101</v>
      </c>
      <c r="B221" s="298" t="s">
        <v>13</v>
      </c>
      <c r="C221" s="275">
        <v>702</v>
      </c>
      <c r="D221" s="275"/>
      <c r="E221" s="299">
        <f t="shared" si="3"/>
        <v>-1</v>
      </c>
    </row>
    <row r="222" ht="20.1" customHeight="1" spans="1:5">
      <c r="A222" s="297">
        <v>2013102</v>
      </c>
      <c r="B222" s="298" t="s">
        <v>14</v>
      </c>
      <c r="C222" s="275">
        <v>1172</v>
      </c>
      <c r="D222" s="275"/>
      <c r="E222" s="299">
        <f t="shared" si="3"/>
        <v>-1</v>
      </c>
    </row>
    <row r="223" ht="20.1" customHeight="1" spans="1:5">
      <c r="A223" s="297">
        <v>2013103</v>
      </c>
      <c r="B223" s="298" t="s">
        <v>15</v>
      </c>
      <c r="C223" s="275"/>
      <c r="D223" s="275"/>
      <c r="E223" s="299" t="e">
        <f t="shared" si="3"/>
        <v>#DIV/0!</v>
      </c>
    </row>
    <row r="224" ht="20.1" customHeight="1" spans="1:5">
      <c r="A224" s="297">
        <v>2013105</v>
      </c>
      <c r="B224" s="298" t="s">
        <v>139</v>
      </c>
      <c r="C224" s="275">
        <v>1002</v>
      </c>
      <c r="D224" s="275"/>
      <c r="E224" s="299">
        <f t="shared" si="3"/>
        <v>-1</v>
      </c>
    </row>
    <row r="225" ht="20.1" customHeight="1" spans="1:5">
      <c r="A225" s="297">
        <v>2013150</v>
      </c>
      <c r="B225" s="298" t="s">
        <v>22</v>
      </c>
      <c r="C225" s="275">
        <v>23</v>
      </c>
      <c r="D225" s="275"/>
      <c r="E225" s="299">
        <f t="shared" si="3"/>
        <v>-1</v>
      </c>
    </row>
    <row r="226" ht="20.1" customHeight="1" spans="1:5">
      <c r="A226" s="297">
        <v>2013199</v>
      </c>
      <c r="B226" s="298" t="s">
        <v>140</v>
      </c>
      <c r="C226" s="275"/>
      <c r="D226" s="275"/>
      <c r="E226" s="299" t="e">
        <f t="shared" si="3"/>
        <v>#DIV/0!</v>
      </c>
    </row>
    <row r="227" ht="20.1" customHeight="1" spans="1:5">
      <c r="A227" s="293">
        <v>20132</v>
      </c>
      <c r="B227" s="294" t="s">
        <v>141</v>
      </c>
      <c r="C227" s="295">
        <f>SUBTOTAL(9,C228:C232)</f>
        <v>903</v>
      </c>
      <c r="D227" s="295">
        <f>SUBTOTAL(9,D228:D232)</f>
        <v>0</v>
      </c>
      <c r="E227" s="296">
        <f t="shared" si="3"/>
        <v>-1</v>
      </c>
    </row>
    <row r="228" ht="20.1" customHeight="1" spans="1:5">
      <c r="A228" s="297">
        <v>2013201</v>
      </c>
      <c r="B228" s="298" t="s">
        <v>13</v>
      </c>
      <c r="C228" s="275">
        <v>177</v>
      </c>
      <c r="D228" s="275"/>
      <c r="E228" s="299">
        <f t="shared" si="3"/>
        <v>-1</v>
      </c>
    </row>
    <row r="229" ht="20.1" customHeight="1" spans="1:5">
      <c r="A229" s="297">
        <v>2013202</v>
      </c>
      <c r="B229" s="298" t="s">
        <v>14</v>
      </c>
      <c r="C229" s="275">
        <v>723</v>
      </c>
      <c r="D229" s="275"/>
      <c r="E229" s="299">
        <f t="shared" si="3"/>
        <v>-1</v>
      </c>
    </row>
    <row r="230" ht="20.1" customHeight="1" spans="1:5">
      <c r="A230" s="297">
        <v>2013203</v>
      </c>
      <c r="B230" s="298" t="s">
        <v>15</v>
      </c>
      <c r="C230" s="275"/>
      <c r="D230" s="275"/>
      <c r="E230" s="299" t="e">
        <f t="shared" si="3"/>
        <v>#DIV/0!</v>
      </c>
    </row>
    <row r="231" ht="20.1" customHeight="1" spans="1:5">
      <c r="A231" s="297">
        <v>2013250</v>
      </c>
      <c r="B231" s="298" t="s">
        <v>22</v>
      </c>
      <c r="C231" s="275">
        <v>3</v>
      </c>
      <c r="D231" s="275"/>
      <c r="E231" s="299">
        <f t="shared" si="3"/>
        <v>-1</v>
      </c>
    </row>
    <row r="232" ht="20.1" customHeight="1" spans="1:5">
      <c r="A232" s="297">
        <v>2013299</v>
      </c>
      <c r="B232" s="298" t="s">
        <v>142</v>
      </c>
      <c r="C232" s="275"/>
      <c r="D232" s="275"/>
      <c r="E232" s="299" t="e">
        <f t="shared" si="3"/>
        <v>#DIV/0!</v>
      </c>
    </row>
    <row r="233" ht="20.1" customHeight="1" spans="1:5">
      <c r="A233" s="293">
        <v>20133</v>
      </c>
      <c r="B233" s="294" t="s">
        <v>143</v>
      </c>
      <c r="C233" s="295">
        <f>SUBTOTAL(9,C234:C238)</f>
        <v>671</v>
      </c>
      <c r="D233" s="295">
        <f>SUBTOTAL(9,D234:D238)</f>
        <v>0</v>
      </c>
      <c r="E233" s="296">
        <f t="shared" si="3"/>
        <v>-1</v>
      </c>
    </row>
    <row r="234" ht="20.1" customHeight="1" spans="1:5">
      <c r="A234" s="297">
        <v>2013301</v>
      </c>
      <c r="B234" s="300" t="s">
        <v>13</v>
      </c>
      <c r="C234" s="275">
        <v>128</v>
      </c>
      <c r="D234" s="275"/>
      <c r="E234" s="299">
        <f t="shared" si="3"/>
        <v>-1</v>
      </c>
    </row>
    <row r="235" ht="20.1" customHeight="1" spans="1:5">
      <c r="A235" s="297">
        <v>2013302</v>
      </c>
      <c r="B235" s="298" t="s">
        <v>14</v>
      </c>
      <c r="C235" s="275">
        <v>514</v>
      </c>
      <c r="D235" s="275"/>
      <c r="E235" s="299">
        <f t="shared" si="3"/>
        <v>-1</v>
      </c>
    </row>
    <row r="236" ht="20.1" customHeight="1" spans="1:5">
      <c r="A236" s="297">
        <v>2013303</v>
      </c>
      <c r="B236" s="298" t="s">
        <v>15</v>
      </c>
      <c r="C236" s="275"/>
      <c r="D236" s="275"/>
      <c r="E236" s="299" t="e">
        <f t="shared" si="3"/>
        <v>#DIV/0!</v>
      </c>
    </row>
    <row r="237" ht="20.1" customHeight="1" spans="1:5">
      <c r="A237" s="297">
        <v>2013350</v>
      </c>
      <c r="B237" s="298" t="s">
        <v>22</v>
      </c>
      <c r="C237" s="275">
        <v>29</v>
      </c>
      <c r="D237" s="275"/>
      <c r="E237" s="299">
        <f t="shared" si="3"/>
        <v>-1</v>
      </c>
    </row>
    <row r="238" ht="20.1" customHeight="1" spans="1:5">
      <c r="A238" s="297">
        <v>2013399</v>
      </c>
      <c r="B238" s="298" t="s">
        <v>144</v>
      </c>
      <c r="C238" s="275"/>
      <c r="D238" s="275"/>
      <c r="E238" s="299" t="e">
        <f t="shared" si="3"/>
        <v>#DIV/0!</v>
      </c>
    </row>
    <row r="239" ht="20.1" customHeight="1" spans="1:5">
      <c r="A239" s="293">
        <v>20134</v>
      </c>
      <c r="B239" s="294" t="s">
        <v>145</v>
      </c>
      <c r="C239" s="295">
        <f>SUBTOTAL(9,C240:C244)</f>
        <v>338</v>
      </c>
      <c r="D239" s="295">
        <f>SUBTOTAL(9,D240:D244)</f>
        <v>0</v>
      </c>
      <c r="E239" s="296">
        <f t="shared" si="3"/>
        <v>-1</v>
      </c>
    </row>
    <row r="240" ht="20.1" customHeight="1" spans="1:5">
      <c r="A240" s="297">
        <v>2013401</v>
      </c>
      <c r="B240" s="298" t="s">
        <v>13</v>
      </c>
      <c r="C240" s="275">
        <v>65</v>
      </c>
      <c r="D240" s="275"/>
      <c r="E240" s="299">
        <f t="shared" si="3"/>
        <v>-1</v>
      </c>
    </row>
    <row r="241" ht="20.1" customHeight="1" spans="1:5">
      <c r="A241" s="297">
        <v>2013402</v>
      </c>
      <c r="B241" s="298" t="s">
        <v>14</v>
      </c>
      <c r="C241" s="275">
        <v>266</v>
      </c>
      <c r="D241" s="275"/>
      <c r="E241" s="299">
        <f t="shared" si="3"/>
        <v>-1</v>
      </c>
    </row>
    <row r="242" ht="20.1" customHeight="1" spans="1:5">
      <c r="A242" s="297">
        <v>2013403</v>
      </c>
      <c r="B242" s="298" t="s">
        <v>15</v>
      </c>
      <c r="C242" s="275"/>
      <c r="D242" s="275"/>
      <c r="E242" s="299" t="e">
        <f t="shared" si="3"/>
        <v>#DIV/0!</v>
      </c>
    </row>
    <row r="243" ht="20.1" customHeight="1" spans="1:5">
      <c r="A243" s="297">
        <v>2013450</v>
      </c>
      <c r="B243" s="298" t="s">
        <v>22</v>
      </c>
      <c r="C243" s="275">
        <v>7</v>
      </c>
      <c r="D243" s="275"/>
      <c r="E243" s="299">
        <f t="shared" si="3"/>
        <v>-1</v>
      </c>
    </row>
    <row r="244" ht="20.1" customHeight="1" spans="1:5">
      <c r="A244" s="297">
        <v>2013499</v>
      </c>
      <c r="B244" s="298" t="s">
        <v>146</v>
      </c>
      <c r="C244" s="275"/>
      <c r="D244" s="275"/>
      <c r="E244" s="299" t="e">
        <f t="shared" si="3"/>
        <v>#DIV/0!</v>
      </c>
    </row>
    <row r="245" ht="20.1" customHeight="1" spans="1:5">
      <c r="A245" s="293">
        <v>20135</v>
      </c>
      <c r="B245" s="294" t="s">
        <v>147</v>
      </c>
      <c r="C245" s="295">
        <f>SUBTOTAL(9,C246:C250)</f>
        <v>0</v>
      </c>
      <c r="D245" s="295">
        <f>SUBTOTAL(9,D246:D250)</f>
        <v>0</v>
      </c>
      <c r="E245" s="296" t="e">
        <f t="shared" si="3"/>
        <v>#DIV/0!</v>
      </c>
    </row>
    <row r="246" ht="20.1" customHeight="1" spans="1:5">
      <c r="A246" s="297">
        <v>2013501</v>
      </c>
      <c r="B246" s="298" t="s">
        <v>13</v>
      </c>
      <c r="C246" s="275"/>
      <c r="D246" s="275"/>
      <c r="E246" s="299" t="e">
        <f t="shared" si="3"/>
        <v>#DIV/0!</v>
      </c>
    </row>
    <row r="247" ht="20.1" customHeight="1" spans="1:5">
      <c r="A247" s="297">
        <v>2013502</v>
      </c>
      <c r="B247" s="300" t="s">
        <v>14</v>
      </c>
      <c r="C247" s="275"/>
      <c r="D247" s="275"/>
      <c r="E247" s="299" t="e">
        <f t="shared" si="3"/>
        <v>#DIV/0!</v>
      </c>
    </row>
    <row r="248" ht="20.1" customHeight="1" spans="1:5">
      <c r="A248" s="297">
        <v>2013503</v>
      </c>
      <c r="B248" s="298" t="s">
        <v>15</v>
      </c>
      <c r="C248" s="275"/>
      <c r="D248" s="275"/>
      <c r="E248" s="299" t="e">
        <f t="shared" si="3"/>
        <v>#DIV/0!</v>
      </c>
    </row>
    <row r="249" ht="20.1" customHeight="1" spans="1:5">
      <c r="A249" s="297">
        <v>2013550</v>
      </c>
      <c r="B249" s="298" t="s">
        <v>22</v>
      </c>
      <c r="C249" s="275"/>
      <c r="D249" s="275"/>
      <c r="E249" s="299" t="e">
        <f t="shared" si="3"/>
        <v>#DIV/0!</v>
      </c>
    </row>
    <row r="250" ht="20.1" customHeight="1" spans="1:5">
      <c r="A250" s="297">
        <v>2013599</v>
      </c>
      <c r="B250" s="298" t="s">
        <v>148</v>
      </c>
      <c r="C250" s="275"/>
      <c r="D250" s="275"/>
      <c r="E250" s="299" t="e">
        <f t="shared" si="3"/>
        <v>#DIV/0!</v>
      </c>
    </row>
    <row r="251" ht="20.1" customHeight="1" spans="1:5">
      <c r="A251" s="293">
        <v>20136</v>
      </c>
      <c r="B251" s="294" t="s">
        <v>149</v>
      </c>
      <c r="C251" s="295">
        <f>SUBTOTAL(9,C252:C256)</f>
        <v>86</v>
      </c>
      <c r="D251" s="295">
        <f>SUBTOTAL(9,D252:D256)</f>
        <v>0</v>
      </c>
      <c r="E251" s="296">
        <f t="shared" si="3"/>
        <v>-1</v>
      </c>
    </row>
    <row r="252" ht="20.1" customHeight="1" spans="1:5">
      <c r="A252" s="297">
        <v>2013601</v>
      </c>
      <c r="B252" s="298" t="s">
        <v>13</v>
      </c>
      <c r="C252" s="275">
        <v>30</v>
      </c>
      <c r="D252" s="275"/>
      <c r="E252" s="299">
        <f t="shared" si="3"/>
        <v>-1</v>
      </c>
    </row>
    <row r="253" ht="20.1" customHeight="1" spans="1:5">
      <c r="A253" s="297">
        <v>2013602</v>
      </c>
      <c r="B253" s="298" t="s">
        <v>14</v>
      </c>
      <c r="C253" s="275">
        <v>54</v>
      </c>
      <c r="D253" s="275"/>
      <c r="E253" s="299">
        <f t="shared" si="3"/>
        <v>-1</v>
      </c>
    </row>
    <row r="254" ht="20.1" customHeight="1" spans="1:5">
      <c r="A254" s="297">
        <v>2013603</v>
      </c>
      <c r="B254" s="298" t="s">
        <v>15</v>
      </c>
      <c r="C254" s="275"/>
      <c r="D254" s="275"/>
      <c r="E254" s="299" t="e">
        <f t="shared" si="3"/>
        <v>#DIV/0!</v>
      </c>
    </row>
    <row r="255" ht="20.1" customHeight="1" spans="1:5">
      <c r="A255" s="297">
        <v>2013650</v>
      </c>
      <c r="B255" s="298" t="s">
        <v>22</v>
      </c>
      <c r="C255" s="275">
        <v>2</v>
      </c>
      <c r="D255" s="275"/>
      <c r="E255" s="299">
        <f t="shared" si="3"/>
        <v>-1</v>
      </c>
    </row>
    <row r="256" ht="20.1" customHeight="1" spans="1:5">
      <c r="A256" s="297">
        <v>2013699</v>
      </c>
      <c r="B256" s="298" t="s">
        <v>149</v>
      </c>
      <c r="C256" s="275"/>
      <c r="D256" s="275"/>
      <c r="E256" s="299" t="e">
        <f t="shared" si="3"/>
        <v>#DIV/0!</v>
      </c>
    </row>
    <row r="257" ht="20.1" customHeight="1" spans="1:5">
      <c r="A257" s="293">
        <v>20199</v>
      </c>
      <c r="B257" s="294" t="s">
        <v>150</v>
      </c>
      <c r="C257" s="295">
        <f>SUBTOTAL(9,C258:C259)</f>
        <v>0</v>
      </c>
      <c r="D257" s="295">
        <f>SUBTOTAL(9,D258:D259)</f>
        <v>0</v>
      </c>
      <c r="E257" s="296" t="e">
        <f t="shared" si="3"/>
        <v>#DIV/0!</v>
      </c>
    </row>
    <row r="258" ht="20.1" customHeight="1" spans="1:5">
      <c r="A258" s="297">
        <v>2019901</v>
      </c>
      <c r="B258" s="298" t="s">
        <v>151</v>
      </c>
      <c r="C258" s="275"/>
      <c r="D258" s="275"/>
      <c r="E258" s="299" t="e">
        <f t="shared" si="3"/>
        <v>#DIV/0!</v>
      </c>
    </row>
    <row r="259" ht="20.1" customHeight="1" spans="1:5">
      <c r="A259" s="297">
        <v>2019999</v>
      </c>
      <c r="B259" s="298" t="s">
        <v>150</v>
      </c>
      <c r="C259" s="275"/>
      <c r="D259" s="275"/>
      <c r="E259" s="299" t="e">
        <f t="shared" si="3"/>
        <v>#DIV/0!</v>
      </c>
    </row>
    <row r="260" ht="20.1" customHeight="1" spans="1:5">
      <c r="A260" s="303">
        <v>202</v>
      </c>
      <c r="B260" s="290" t="s">
        <v>152</v>
      </c>
      <c r="C260" s="291">
        <f>SUBTOTAL(9,C261:C296)</f>
        <v>0</v>
      </c>
      <c r="D260" s="291">
        <f>SUBTOTAL(9,D261:D296)</f>
        <v>0</v>
      </c>
      <c r="E260" s="292" t="e">
        <f t="shared" si="3"/>
        <v>#DIV/0!</v>
      </c>
    </row>
    <row r="261" ht="20.1" customHeight="1" spans="1:5">
      <c r="A261" s="293">
        <v>20201</v>
      </c>
      <c r="B261" s="294" t="s">
        <v>153</v>
      </c>
      <c r="C261" s="295">
        <f>SUBTOTAL(9,C262:C267)</f>
        <v>0</v>
      </c>
      <c r="D261" s="295">
        <f>SUBTOTAL(9,D262:D267)</f>
        <v>0</v>
      </c>
      <c r="E261" s="296" t="e">
        <f t="shared" si="3"/>
        <v>#DIV/0!</v>
      </c>
    </row>
    <row r="262" ht="20.1" customHeight="1" spans="1:5">
      <c r="A262" s="297">
        <v>2020101</v>
      </c>
      <c r="B262" s="298" t="s">
        <v>13</v>
      </c>
      <c r="C262" s="275"/>
      <c r="D262" s="275"/>
      <c r="E262" s="299" t="e">
        <f t="shared" si="3"/>
        <v>#DIV/0!</v>
      </c>
    </row>
    <row r="263" ht="20.1" customHeight="1" spans="1:5">
      <c r="A263" s="297">
        <v>2020102</v>
      </c>
      <c r="B263" s="300" t="s">
        <v>14</v>
      </c>
      <c r="C263" s="275"/>
      <c r="D263" s="275"/>
      <c r="E263" s="299" t="e">
        <f t="shared" si="3"/>
        <v>#DIV/0!</v>
      </c>
    </row>
    <row r="264" ht="20.1" customHeight="1" spans="1:5">
      <c r="A264" s="297">
        <v>2020103</v>
      </c>
      <c r="B264" s="298" t="s">
        <v>15</v>
      </c>
      <c r="C264" s="275"/>
      <c r="D264" s="275"/>
      <c r="E264" s="299" t="e">
        <f t="shared" si="3"/>
        <v>#DIV/0!</v>
      </c>
    </row>
    <row r="265" ht="20.1" customHeight="1" spans="1:5">
      <c r="A265" s="297">
        <v>2020104</v>
      </c>
      <c r="B265" s="298" t="s">
        <v>139</v>
      </c>
      <c r="C265" s="275"/>
      <c r="D265" s="275"/>
      <c r="E265" s="299" t="e">
        <f t="shared" si="3"/>
        <v>#DIV/0!</v>
      </c>
    </row>
    <row r="266" ht="20.1" customHeight="1" spans="1:5">
      <c r="A266" s="297">
        <v>2020150</v>
      </c>
      <c r="B266" s="298" t="s">
        <v>22</v>
      </c>
      <c r="C266" s="275"/>
      <c r="D266" s="275"/>
      <c r="E266" s="299" t="e">
        <f t="shared" ref="E266:E329" si="4">SUM(D266-C266)/C266</f>
        <v>#DIV/0!</v>
      </c>
    </row>
    <row r="267" ht="20.1" customHeight="1" spans="1:5">
      <c r="A267" s="297">
        <v>2020199</v>
      </c>
      <c r="B267" s="298" t="s">
        <v>154</v>
      </c>
      <c r="C267" s="275"/>
      <c r="D267" s="275"/>
      <c r="E267" s="299" t="e">
        <f t="shared" si="4"/>
        <v>#DIV/0!</v>
      </c>
    </row>
    <row r="268" ht="20.1" customHeight="1" spans="1:5">
      <c r="A268" s="293">
        <v>20202</v>
      </c>
      <c r="B268" s="294" t="s">
        <v>155</v>
      </c>
      <c r="C268" s="295">
        <f>SUBTOTAL(9,C269:C270)</f>
        <v>0</v>
      </c>
      <c r="D268" s="295">
        <f>SUBTOTAL(9,D269:D270)</f>
        <v>0</v>
      </c>
      <c r="E268" s="296" t="e">
        <f t="shared" si="4"/>
        <v>#DIV/0!</v>
      </c>
    </row>
    <row r="269" ht="20.1" customHeight="1" spans="1:5">
      <c r="A269" s="297">
        <v>2020201</v>
      </c>
      <c r="B269" s="298" t="s">
        <v>156</v>
      </c>
      <c r="C269" s="275"/>
      <c r="D269" s="275"/>
      <c r="E269" s="299" t="e">
        <f t="shared" si="4"/>
        <v>#DIV/0!</v>
      </c>
    </row>
    <row r="270" ht="20.1" customHeight="1" spans="1:5">
      <c r="A270" s="297">
        <v>2020202</v>
      </c>
      <c r="B270" s="298" t="s">
        <v>157</v>
      </c>
      <c r="C270" s="275"/>
      <c r="D270" s="275"/>
      <c r="E270" s="299" t="e">
        <f t="shared" si="4"/>
        <v>#DIV/0!</v>
      </c>
    </row>
    <row r="271" ht="20.1" customHeight="1" spans="1:5">
      <c r="A271" s="293">
        <v>20203</v>
      </c>
      <c r="B271" s="294" t="s">
        <v>158</v>
      </c>
      <c r="C271" s="295">
        <f>SUBTOTAL(9,C272:C277)</f>
        <v>0</v>
      </c>
      <c r="D271" s="295">
        <f>SUBTOTAL(9,D272:D277)</f>
        <v>0</v>
      </c>
      <c r="E271" s="296" t="e">
        <f t="shared" si="4"/>
        <v>#DIV/0!</v>
      </c>
    </row>
    <row r="272" ht="20.1" customHeight="1" spans="1:5">
      <c r="A272" s="297">
        <v>2020301</v>
      </c>
      <c r="B272" s="298" t="s">
        <v>159</v>
      </c>
      <c r="C272" s="275"/>
      <c r="D272" s="275"/>
      <c r="E272" s="299" t="e">
        <f t="shared" si="4"/>
        <v>#DIV/0!</v>
      </c>
    </row>
    <row r="273" ht="20.1" customHeight="1" spans="1:5">
      <c r="A273" s="297">
        <v>2020302</v>
      </c>
      <c r="B273" s="298" t="s">
        <v>160</v>
      </c>
      <c r="C273" s="275"/>
      <c r="D273" s="275"/>
      <c r="E273" s="299" t="e">
        <f t="shared" si="4"/>
        <v>#DIV/0!</v>
      </c>
    </row>
    <row r="274" ht="20.1" customHeight="1" spans="1:5">
      <c r="A274" s="297">
        <v>2020303</v>
      </c>
      <c r="B274" s="300" t="s">
        <v>161</v>
      </c>
      <c r="C274" s="275"/>
      <c r="D274" s="275"/>
      <c r="E274" s="299" t="e">
        <f t="shared" si="4"/>
        <v>#DIV/0!</v>
      </c>
    </row>
    <row r="275" ht="20.1" customHeight="1" spans="1:5">
      <c r="A275" s="297">
        <v>2020304</v>
      </c>
      <c r="B275" s="298" t="s">
        <v>162</v>
      </c>
      <c r="C275" s="275"/>
      <c r="D275" s="275"/>
      <c r="E275" s="299" t="e">
        <f t="shared" si="4"/>
        <v>#DIV/0!</v>
      </c>
    </row>
    <row r="276" ht="20.1" customHeight="1" spans="1:5">
      <c r="A276" s="297">
        <v>2020305</v>
      </c>
      <c r="B276" s="298" t="s">
        <v>163</v>
      </c>
      <c r="C276" s="275"/>
      <c r="D276" s="275"/>
      <c r="E276" s="299" t="e">
        <f t="shared" si="4"/>
        <v>#DIV/0!</v>
      </c>
    </row>
    <row r="277" ht="20.1" customHeight="1" spans="1:5">
      <c r="A277" s="297">
        <v>2020399</v>
      </c>
      <c r="B277" s="298" t="s">
        <v>164</v>
      </c>
      <c r="C277" s="275"/>
      <c r="D277" s="275"/>
      <c r="E277" s="299" t="e">
        <f t="shared" si="4"/>
        <v>#DIV/0!</v>
      </c>
    </row>
    <row r="278" ht="20.1" customHeight="1" spans="1:5">
      <c r="A278" s="293">
        <v>20204</v>
      </c>
      <c r="B278" s="294" t="s">
        <v>165</v>
      </c>
      <c r="C278" s="295">
        <f>SUBTOTAL(9,C279:C283)</f>
        <v>0</v>
      </c>
      <c r="D278" s="295">
        <f>SUBTOTAL(9,D279:D283)</f>
        <v>0</v>
      </c>
      <c r="E278" s="296" t="e">
        <f t="shared" si="4"/>
        <v>#DIV/0!</v>
      </c>
    </row>
    <row r="279" ht="20.1" customHeight="1" spans="1:5">
      <c r="A279" s="297">
        <v>2020401</v>
      </c>
      <c r="B279" s="298" t="s">
        <v>166</v>
      </c>
      <c r="C279" s="275"/>
      <c r="D279" s="275"/>
      <c r="E279" s="299" t="e">
        <f t="shared" si="4"/>
        <v>#DIV/0!</v>
      </c>
    </row>
    <row r="280" ht="20.1" customHeight="1" spans="1:5">
      <c r="A280" s="297">
        <v>2020402</v>
      </c>
      <c r="B280" s="298" t="s">
        <v>167</v>
      </c>
      <c r="C280" s="275"/>
      <c r="D280" s="275"/>
      <c r="E280" s="299" t="e">
        <f t="shared" si="4"/>
        <v>#DIV/0!</v>
      </c>
    </row>
    <row r="281" ht="20.1" customHeight="1" spans="1:5">
      <c r="A281" s="297">
        <v>2020403</v>
      </c>
      <c r="B281" s="298" t="s">
        <v>168</v>
      </c>
      <c r="C281" s="275"/>
      <c r="D281" s="275"/>
      <c r="E281" s="299" t="e">
        <f t="shared" si="4"/>
        <v>#DIV/0!</v>
      </c>
    </row>
    <row r="282" ht="20.1" customHeight="1" spans="1:5">
      <c r="A282" s="297">
        <v>2020404</v>
      </c>
      <c r="B282" s="298" t="s">
        <v>169</v>
      </c>
      <c r="C282" s="275"/>
      <c r="D282" s="275"/>
      <c r="E282" s="299" t="e">
        <f t="shared" si="4"/>
        <v>#DIV/0!</v>
      </c>
    </row>
    <row r="283" ht="20.1" customHeight="1" spans="1:5">
      <c r="A283" s="297">
        <v>2020499</v>
      </c>
      <c r="B283" s="298" t="s">
        <v>170</v>
      </c>
      <c r="C283" s="275"/>
      <c r="D283" s="275"/>
      <c r="E283" s="299" t="e">
        <f t="shared" si="4"/>
        <v>#DIV/0!</v>
      </c>
    </row>
    <row r="284" ht="20.1" customHeight="1" spans="1:5">
      <c r="A284" s="293">
        <v>20205</v>
      </c>
      <c r="B284" s="294" t="s">
        <v>171</v>
      </c>
      <c r="C284" s="295">
        <f>SUBTOTAL(9,C285:C287)</f>
        <v>0</v>
      </c>
      <c r="D284" s="295">
        <f>SUBTOTAL(9,D285:D287)</f>
        <v>0</v>
      </c>
      <c r="E284" s="296" t="e">
        <f t="shared" si="4"/>
        <v>#DIV/0!</v>
      </c>
    </row>
    <row r="285" ht="20.1" customHeight="1" spans="1:5">
      <c r="A285" s="297">
        <v>2020503</v>
      </c>
      <c r="B285" s="298" t="s">
        <v>174</v>
      </c>
      <c r="C285" s="275"/>
      <c r="D285" s="275"/>
      <c r="E285" s="299" t="e">
        <f t="shared" si="4"/>
        <v>#DIV/0!</v>
      </c>
    </row>
    <row r="286" ht="20.1" customHeight="1" spans="1:5">
      <c r="A286" s="297">
        <v>2020504</v>
      </c>
      <c r="B286" s="298" t="s">
        <v>1082</v>
      </c>
      <c r="C286" s="275"/>
      <c r="D286" s="275"/>
      <c r="E286" s="299" t="e">
        <f t="shared" si="4"/>
        <v>#DIV/0!</v>
      </c>
    </row>
    <row r="287" ht="20.1" customHeight="1" spans="1:5">
      <c r="A287" s="297">
        <v>2020599</v>
      </c>
      <c r="B287" s="298" t="s">
        <v>175</v>
      </c>
      <c r="C287" s="275"/>
      <c r="D287" s="275"/>
      <c r="E287" s="299" t="e">
        <f t="shared" si="4"/>
        <v>#DIV/0!</v>
      </c>
    </row>
    <row r="288" ht="20.1" customHeight="1" spans="1:5">
      <c r="A288" s="293">
        <v>20206</v>
      </c>
      <c r="B288" s="302" t="s">
        <v>176</v>
      </c>
      <c r="C288" s="295">
        <f>SUBTOTAL(9,C289:C289)</f>
        <v>0</v>
      </c>
      <c r="D288" s="295">
        <f>SUBTOTAL(9,D289:D289)</f>
        <v>0</v>
      </c>
      <c r="E288" s="296" t="e">
        <f t="shared" si="4"/>
        <v>#DIV/0!</v>
      </c>
    </row>
    <row r="289" ht="20.1" customHeight="1" spans="1:5">
      <c r="A289" s="297">
        <v>2020601</v>
      </c>
      <c r="B289" s="298" t="s">
        <v>176</v>
      </c>
      <c r="C289" s="275"/>
      <c r="D289" s="275"/>
      <c r="E289" s="299" t="e">
        <f t="shared" si="4"/>
        <v>#DIV/0!</v>
      </c>
    </row>
    <row r="290" ht="20.1" customHeight="1" spans="1:5">
      <c r="A290" s="293">
        <v>20207</v>
      </c>
      <c r="B290" s="294" t="s">
        <v>177</v>
      </c>
      <c r="C290" s="295">
        <f>SUBTOTAL(9,C291:C294)</f>
        <v>0</v>
      </c>
      <c r="D290" s="295">
        <f>SUBTOTAL(9,D291:D294)</f>
        <v>0</v>
      </c>
      <c r="E290" s="296" t="e">
        <f t="shared" si="4"/>
        <v>#DIV/0!</v>
      </c>
    </row>
    <row r="291" ht="20.1" customHeight="1" spans="1:5">
      <c r="A291" s="297">
        <v>2020701</v>
      </c>
      <c r="B291" s="298" t="s">
        <v>178</v>
      </c>
      <c r="C291" s="275"/>
      <c r="D291" s="275"/>
      <c r="E291" s="299" t="e">
        <f t="shared" si="4"/>
        <v>#DIV/0!</v>
      </c>
    </row>
    <row r="292" ht="20.1" customHeight="1" spans="1:5">
      <c r="A292" s="297">
        <v>2020702</v>
      </c>
      <c r="B292" s="298" t="s">
        <v>179</v>
      </c>
      <c r="C292" s="275"/>
      <c r="D292" s="275"/>
      <c r="E292" s="299" t="e">
        <f t="shared" si="4"/>
        <v>#DIV/0!</v>
      </c>
    </row>
    <row r="293" ht="20.1" customHeight="1" spans="1:5">
      <c r="A293" s="297">
        <v>2020703</v>
      </c>
      <c r="B293" s="298" t="s">
        <v>180</v>
      </c>
      <c r="C293" s="275"/>
      <c r="D293" s="275"/>
      <c r="E293" s="299" t="e">
        <f t="shared" si="4"/>
        <v>#DIV/0!</v>
      </c>
    </row>
    <row r="294" ht="20.1" customHeight="1" spans="1:5">
      <c r="A294" s="297">
        <v>2020799</v>
      </c>
      <c r="B294" s="298" t="s">
        <v>181</v>
      </c>
      <c r="C294" s="275"/>
      <c r="D294" s="275"/>
      <c r="E294" s="299" t="e">
        <f t="shared" si="4"/>
        <v>#DIV/0!</v>
      </c>
    </row>
    <row r="295" ht="20.1" customHeight="1" spans="1:5">
      <c r="A295" s="293">
        <v>20299</v>
      </c>
      <c r="B295" s="294" t="s">
        <v>182</v>
      </c>
      <c r="C295" s="295">
        <f t="shared" ref="C295:C300" si="5">SUBTOTAL(9,C296:C296)</f>
        <v>0</v>
      </c>
      <c r="D295" s="295">
        <f t="shared" ref="D295:D300" si="6">SUBTOTAL(9,D296:D296)</f>
        <v>0</v>
      </c>
      <c r="E295" s="296" t="e">
        <f t="shared" si="4"/>
        <v>#DIV/0!</v>
      </c>
    </row>
    <row r="296" ht="20.1" customHeight="1" spans="1:5">
      <c r="A296" s="297">
        <v>2029901</v>
      </c>
      <c r="B296" s="298" t="s">
        <v>182</v>
      </c>
      <c r="C296" s="275"/>
      <c r="D296" s="275"/>
      <c r="E296" s="299" t="e">
        <f t="shared" si="4"/>
        <v>#DIV/0!</v>
      </c>
    </row>
    <row r="297" ht="20.1" customHeight="1" spans="1:5">
      <c r="A297" s="303">
        <v>203</v>
      </c>
      <c r="B297" s="304" t="s">
        <v>183</v>
      </c>
      <c r="C297" s="291">
        <f>SUBTOTAL(9,C298:C314)</f>
        <v>0</v>
      </c>
      <c r="D297" s="291">
        <f>SUBTOTAL(9,D298:D314)</f>
        <v>0</v>
      </c>
      <c r="E297" s="292" t="e">
        <f t="shared" si="4"/>
        <v>#DIV/0!</v>
      </c>
    </row>
    <row r="298" ht="20.1" customHeight="1" spans="1:5">
      <c r="A298" s="293">
        <v>20301</v>
      </c>
      <c r="B298" s="294" t="s">
        <v>184</v>
      </c>
      <c r="C298" s="295">
        <f t="shared" si="5"/>
        <v>0</v>
      </c>
      <c r="D298" s="295">
        <f t="shared" si="6"/>
        <v>0</v>
      </c>
      <c r="E298" s="296" t="e">
        <f t="shared" si="4"/>
        <v>#DIV/0!</v>
      </c>
    </row>
    <row r="299" ht="20.1" customHeight="1" spans="1:5">
      <c r="A299" s="297">
        <v>2030101</v>
      </c>
      <c r="B299" s="298" t="s">
        <v>184</v>
      </c>
      <c r="C299" s="275"/>
      <c r="D299" s="275"/>
      <c r="E299" s="299" t="e">
        <f t="shared" si="4"/>
        <v>#DIV/0!</v>
      </c>
    </row>
    <row r="300" ht="20.1" customHeight="1" spans="1:5">
      <c r="A300" s="293">
        <v>20304</v>
      </c>
      <c r="B300" s="294" t="s">
        <v>185</v>
      </c>
      <c r="C300" s="295">
        <f t="shared" si="5"/>
        <v>0</v>
      </c>
      <c r="D300" s="295">
        <f t="shared" si="6"/>
        <v>0</v>
      </c>
      <c r="E300" s="296" t="e">
        <f t="shared" si="4"/>
        <v>#DIV/0!</v>
      </c>
    </row>
    <row r="301" ht="20.1" customHeight="1" spans="1:5">
      <c r="A301" s="297">
        <v>2030401</v>
      </c>
      <c r="B301" s="300" t="s">
        <v>185</v>
      </c>
      <c r="C301" s="275"/>
      <c r="D301" s="275"/>
      <c r="E301" s="299" t="e">
        <f t="shared" si="4"/>
        <v>#DIV/0!</v>
      </c>
    </row>
    <row r="302" ht="20.1" customHeight="1" spans="1:5">
      <c r="A302" s="293">
        <v>20305</v>
      </c>
      <c r="B302" s="294" t="s">
        <v>186</v>
      </c>
      <c r="C302" s="295">
        <f>SUBTOTAL(9,C303:C303)</f>
        <v>0</v>
      </c>
      <c r="D302" s="295">
        <f>SUBTOTAL(9,D303:D303)</f>
        <v>0</v>
      </c>
      <c r="E302" s="296" t="e">
        <f t="shared" si="4"/>
        <v>#DIV/0!</v>
      </c>
    </row>
    <row r="303" ht="20.1" customHeight="1" spans="1:5">
      <c r="A303" s="297">
        <v>2030501</v>
      </c>
      <c r="B303" s="298" t="s">
        <v>186</v>
      </c>
      <c r="C303" s="275"/>
      <c r="D303" s="275"/>
      <c r="E303" s="299" t="e">
        <f t="shared" si="4"/>
        <v>#DIV/0!</v>
      </c>
    </row>
    <row r="304" ht="20.1" customHeight="1" spans="1:5">
      <c r="A304" s="293">
        <v>20306</v>
      </c>
      <c r="B304" s="294" t="s">
        <v>187</v>
      </c>
      <c r="C304" s="295">
        <f>SUBTOTAL(9,C305:C312)</f>
        <v>0</v>
      </c>
      <c r="D304" s="295">
        <f>SUBTOTAL(9,D305:D312)</f>
        <v>0</v>
      </c>
      <c r="E304" s="296" t="e">
        <f t="shared" si="4"/>
        <v>#DIV/0!</v>
      </c>
    </row>
    <row r="305" ht="20.1" customHeight="1" spans="1:5">
      <c r="A305" s="297">
        <v>2030601</v>
      </c>
      <c r="B305" s="298" t="s">
        <v>188</v>
      </c>
      <c r="C305" s="275"/>
      <c r="D305" s="275"/>
      <c r="E305" s="299" t="e">
        <f t="shared" si="4"/>
        <v>#DIV/0!</v>
      </c>
    </row>
    <row r="306" ht="20.1" customHeight="1" spans="1:5">
      <c r="A306" s="297">
        <v>2030602</v>
      </c>
      <c r="B306" s="298" t="s">
        <v>189</v>
      </c>
      <c r="C306" s="275"/>
      <c r="D306" s="275"/>
      <c r="E306" s="299" t="e">
        <f t="shared" si="4"/>
        <v>#DIV/0!</v>
      </c>
    </row>
    <row r="307" ht="20.1" customHeight="1" spans="1:5">
      <c r="A307" s="297">
        <v>2030603</v>
      </c>
      <c r="B307" s="298" t="s">
        <v>190</v>
      </c>
      <c r="C307" s="275"/>
      <c r="D307" s="275"/>
      <c r="E307" s="299" t="e">
        <f t="shared" si="4"/>
        <v>#DIV/0!</v>
      </c>
    </row>
    <row r="308" ht="20.1" customHeight="1" spans="1:5">
      <c r="A308" s="297">
        <v>2030604</v>
      </c>
      <c r="B308" s="298" t="s">
        <v>191</v>
      </c>
      <c r="C308" s="275"/>
      <c r="D308" s="275"/>
      <c r="E308" s="299" t="e">
        <f t="shared" si="4"/>
        <v>#DIV/0!</v>
      </c>
    </row>
    <row r="309" ht="20.1" customHeight="1" spans="1:5">
      <c r="A309" s="297">
        <v>2030605</v>
      </c>
      <c r="B309" s="298" t="s">
        <v>192</v>
      </c>
      <c r="C309" s="275"/>
      <c r="D309" s="275"/>
      <c r="E309" s="299" t="e">
        <f t="shared" si="4"/>
        <v>#DIV/0!</v>
      </c>
    </row>
    <row r="310" ht="20.1" customHeight="1" spans="1:5">
      <c r="A310" s="297">
        <v>2030606</v>
      </c>
      <c r="B310" s="298" t="s">
        <v>193</v>
      </c>
      <c r="C310" s="275"/>
      <c r="D310" s="275"/>
      <c r="E310" s="299" t="e">
        <f t="shared" si="4"/>
        <v>#DIV/0!</v>
      </c>
    </row>
    <row r="311" ht="20.1" customHeight="1" spans="1:5">
      <c r="A311" s="297">
        <v>2030607</v>
      </c>
      <c r="B311" s="298" t="s">
        <v>194</v>
      </c>
      <c r="C311" s="275"/>
      <c r="D311" s="275"/>
      <c r="E311" s="299" t="e">
        <f t="shared" si="4"/>
        <v>#DIV/0!</v>
      </c>
    </row>
    <row r="312" ht="20.1" customHeight="1" spans="1:5">
      <c r="A312" s="297">
        <v>2030699</v>
      </c>
      <c r="B312" s="298" t="s">
        <v>195</v>
      </c>
      <c r="C312" s="275"/>
      <c r="D312" s="275"/>
      <c r="E312" s="299" t="e">
        <f t="shared" si="4"/>
        <v>#DIV/0!</v>
      </c>
    </row>
    <row r="313" ht="20.1" customHeight="1" spans="1:5">
      <c r="A313" s="293">
        <v>20399</v>
      </c>
      <c r="B313" s="294" t="s">
        <v>196</v>
      </c>
      <c r="C313" s="295">
        <f>SUBTOTAL(9,C314:C314)</f>
        <v>0</v>
      </c>
      <c r="D313" s="295">
        <f>SUBTOTAL(9,D314:D314)</f>
        <v>0</v>
      </c>
      <c r="E313" s="296" t="e">
        <f t="shared" si="4"/>
        <v>#DIV/0!</v>
      </c>
    </row>
    <row r="314" ht="20.1" customHeight="1" spans="1:5">
      <c r="A314" s="297">
        <v>2039901</v>
      </c>
      <c r="B314" s="300" t="s">
        <v>196</v>
      </c>
      <c r="C314" s="275"/>
      <c r="D314" s="275"/>
      <c r="E314" s="299" t="e">
        <f t="shared" si="4"/>
        <v>#DIV/0!</v>
      </c>
    </row>
    <row r="315" ht="20.1" customHeight="1" spans="1:5">
      <c r="A315" s="303">
        <v>204</v>
      </c>
      <c r="B315" s="304" t="s">
        <v>197</v>
      </c>
      <c r="C315" s="291">
        <f>SUBTOTAL(9,C316:C425)</f>
        <v>0</v>
      </c>
      <c r="D315" s="291">
        <f>SUBTOTAL(9,D316:D425)</f>
        <v>0</v>
      </c>
      <c r="E315" s="292" t="e">
        <f t="shared" si="4"/>
        <v>#DIV/0!</v>
      </c>
    </row>
    <row r="316" ht="20.1" customHeight="1" spans="1:5">
      <c r="A316" s="293">
        <v>20401</v>
      </c>
      <c r="B316" s="294" t="s">
        <v>198</v>
      </c>
      <c r="C316" s="295">
        <f>SUBTOTAL(9,C317:C326)</f>
        <v>0</v>
      </c>
      <c r="D316" s="295">
        <f>SUBTOTAL(9,D317:D326)</f>
        <v>0</v>
      </c>
      <c r="E316" s="296" t="e">
        <f t="shared" si="4"/>
        <v>#DIV/0!</v>
      </c>
    </row>
    <row r="317" ht="20.1" customHeight="1" spans="1:5">
      <c r="A317" s="297">
        <v>2040101</v>
      </c>
      <c r="B317" s="298" t="s">
        <v>199</v>
      </c>
      <c r="C317" s="275"/>
      <c r="D317" s="275"/>
      <c r="E317" s="299" t="e">
        <f t="shared" si="4"/>
        <v>#DIV/0!</v>
      </c>
    </row>
    <row r="318" ht="20.1" customHeight="1" spans="1:5">
      <c r="A318" s="297">
        <v>2040102</v>
      </c>
      <c r="B318" s="298" t="s">
        <v>200</v>
      </c>
      <c r="C318" s="275"/>
      <c r="D318" s="275"/>
      <c r="E318" s="299" t="e">
        <f t="shared" si="4"/>
        <v>#DIV/0!</v>
      </c>
    </row>
    <row r="319" ht="20.1" customHeight="1" spans="1:5">
      <c r="A319" s="297">
        <v>2040103</v>
      </c>
      <c r="B319" s="298" t="s">
        <v>201</v>
      </c>
      <c r="C319" s="275"/>
      <c r="D319" s="275"/>
      <c r="E319" s="299" t="e">
        <f t="shared" si="4"/>
        <v>#DIV/0!</v>
      </c>
    </row>
    <row r="320" ht="20.1" customHeight="1" spans="1:5">
      <c r="A320" s="297">
        <v>2040104</v>
      </c>
      <c r="B320" s="298" t="s">
        <v>202</v>
      </c>
      <c r="C320" s="275"/>
      <c r="D320" s="275"/>
      <c r="E320" s="299" t="e">
        <f t="shared" si="4"/>
        <v>#DIV/0!</v>
      </c>
    </row>
    <row r="321" ht="20.1" customHeight="1" spans="1:5">
      <c r="A321" s="297">
        <v>2040105</v>
      </c>
      <c r="B321" s="298" t="s">
        <v>203</v>
      </c>
      <c r="C321" s="275"/>
      <c r="D321" s="275"/>
      <c r="E321" s="299" t="e">
        <f t="shared" si="4"/>
        <v>#DIV/0!</v>
      </c>
    </row>
    <row r="322" ht="20.1" customHeight="1" spans="1:5">
      <c r="A322" s="297">
        <v>2040106</v>
      </c>
      <c r="B322" s="298" t="s">
        <v>204</v>
      </c>
      <c r="C322" s="275"/>
      <c r="D322" s="275"/>
      <c r="E322" s="299" t="e">
        <f t="shared" si="4"/>
        <v>#DIV/0!</v>
      </c>
    </row>
    <row r="323" ht="20.1" customHeight="1" spans="1:5">
      <c r="A323" s="297">
        <v>2040107</v>
      </c>
      <c r="B323" s="298" t="s">
        <v>205</v>
      </c>
      <c r="C323" s="275"/>
      <c r="D323" s="275"/>
      <c r="E323" s="299" t="e">
        <f t="shared" si="4"/>
        <v>#DIV/0!</v>
      </c>
    </row>
    <row r="324" ht="20.1" customHeight="1" spans="1:5">
      <c r="A324" s="297">
        <v>2040108</v>
      </c>
      <c r="B324" s="298" t="s">
        <v>206</v>
      </c>
      <c r="C324" s="275"/>
      <c r="D324" s="275"/>
      <c r="E324" s="299" t="e">
        <f t="shared" si="4"/>
        <v>#DIV/0!</v>
      </c>
    </row>
    <row r="325" ht="20.1" customHeight="1" spans="1:5">
      <c r="A325" s="297">
        <v>2040109</v>
      </c>
      <c r="B325" s="298" t="s">
        <v>1083</v>
      </c>
      <c r="C325" s="275"/>
      <c r="D325" s="275"/>
      <c r="E325" s="299" t="e">
        <f t="shared" si="4"/>
        <v>#DIV/0!</v>
      </c>
    </row>
    <row r="326" ht="20.1" customHeight="1" spans="1:5">
      <c r="A326" s="297">
        <v>2040199</v>
      </c>
      <c r="B326" s="298" t="s">
        <v>207</v>
      </c>
      <c r="C326" s="275"/>
      <c r="D326" s="275"/>
      <c r="E326" s="299" t="e">
        <f t="shared" si="4"/>
        <v>#DIV/0!</v>
      </c>
    </row>
    <row r="327" ht="20.1" customHeight="1" spans="1:5">
      <c r="A327" s="293">
        <v>20402</v>
      </c>
      <c r="B327" s="302" t="s">
        <v>208</v>
      </c>
      <c r="C327" s="295">
        <f>SUBTOTAL(9,C328:C348)</f>
        <v>0</v>
      </c>
      <c r="D327" s="295">
        <f>SUBTOTAL(9,D328:D348)</f>
        <v>0</v>
      </c>
      <c r="E327" s="296" t="e">
        <f t="shared" si="4"/>
        <v>#DIV/0!</v>
      </c>
    </row>
    <row r="328" ht="20.1" customHeight="1" spans="1:5">
      <c r="A328" s="297">
        <v>2040201</v>
      </c>
      <c r="B328" s="298" t="s">
        <v>13</v>
      </c>
      <c r="C328" s="275"/>
      <c r="D328" s="275"/>
      <c r="E328" s="299" t="e">
        <f t="shared" si="4"/>
        <v>#DIV/0!</v>
      </c>
    </row>
    <row r="329" ht="20.1" customHeight="1" spans="1:5">
      <c r="A329" s="297">
        <v>2040202</v>
      </c>
      <c r="B329" s="298" t="s">
        <v>14</v>
      </c>
      <c r="C329" s="275"/>
      <c r="D329" s="275"/>
      <c r="E329" s="299" t="e">
        <f t="shared" si="4"/>
        <v>#DIV/0!</v>
      </c>
    </row>
    <row r="330" ht="20.1" customHeight="1" spans="1:5">
      <c r="A330" s="297">
        <v>2040203</v>
      </c>
      <c r="B330" s="298" t="s">
        <v>15</v>
      </c>
      <c r="C330" s="275"/>
      <c r="D330" s="275"/>
      <c r="E330" s="299" t="e">
        <f t="shared" ref="E330:E393" si="7">SUM(D330-C330)/C330</f>
        <v>#DIV/0!</v>
      </c>
    </row>
    <row r="331" ht="20.1" customHeight="1" spans="1:5">
      <c r="A331" s="297">
        <v>2040204</v>
      </c>
      <c r="B331" s="298" t="s">
        <v>209</v>
      </c>
      <c r="C331" s="275"/>
      <c r="D331" s="275"/>
      <c r="E331" s="299" t="e">
        <f t="shared" si="7"/>
        <v>#DIV/0!</v>
      </c>
    </row>
    <row r="332" ht="20.1" customHeight="1" spans="1:5">
      <c r="A332" s="297">
        <v>2040205</v>
      </c>
      <c r="B332" s="298" t="s">
        <v>210</v>
      </c>
      <c r="C332" s="275"/>
      <c r="D332" s="275"/>
      <c r="E332" s="299" t="e">
        <f t="shared" si="7"/>
        <v>#DIV/0!</v>
      </c>
    </row>
    <row r="333" ht="20.1" customHeight="1" spans="1:5">
      <c r="A333" s="297">
        <v>2040206</v>
      </c>
      <c r="B333" s="298" t="s">
        <v>211</v>
      </c>
      <c r="C333" s="275"/>
      <c r="D333" s="275"/>
      <c r="E333" s="299" t="e">
        <f t="shared" si="7"/>
        <v>#DIV/0!</v>
      </c>
    </row>
    <row r="334" ht="20.1" customHeight="1" spans="1:5">
      <c r="A334" s="297">
        <v>2040207</v>
      </c>
      <c r="B334" s="298" t="s">
        <v>212</v>
      </c>
      <c r="C334" s="275"/>
      <c r="D334" s="275"/>
      <c r="E334" s="299" t="e">
        <f t="shared" si="7"/>
        <v>#DIV/0!</v>
      </c>
    </row>
    <row r="335" ht="20.1" customHeight="1" spans="1:5">
      <c r="A335" s="297">
        <v>2040208</v>
      </c>
      <c r="B335" s="298" t="s">
        <v>213</v>
      </c>
      <c r="C335" s="275"/>
      <c r="D335" s="275"/>
      <c r="E335" s="299" t="e">
        <f t="shared" si="7"/>
        <v>#DIV/0!</v>
      </c>
    </row>
    <row r="336" ht="20.1" customHeight="1" spans="1:5">
      <c r="A336" s="297">
        <v>2040209</v>
      </c>
      <c r="B336" s="298" t="s">
        <v>214</v>
      </c>
      <c r="C336" s="275"/>
      <c r="D336" s="275"/>
      <c r="E336" s="299" t="e">
        <f t="shared" si="7"/>
        <v>#DIV/0!</v>
      </c>
    </row>
    <row r="337" ht="20.1" customHeight="1" spans="1:5">
      <c r="A337" s="297">
        <v>2040210</v>
      </c>
      <c r="B337" s="298" t="s">
        <v>215</v>
      </c>
      <c r="C337" s="275"/>
      <c r="D337" s="275"/>
      <c r="E337" s="299" t="e">
        <f t="shared" si="7"/>
        <v>#DIV/0!</v>
      </c>
    </row>
    <row r="338" ht="20.1" customHeight="1" spans="1:5">
      <c r="A338" s="297">
        <v>2040211</v>
      </c>
      <c r="B338" s="298" t="s">
        <v>216</v>
      </c>
      <c r="C338" s="275"/>
      <c r="D338" s="275"/>
      <c r="E338" s="299" t="e">
        <f t="shared" si="7"/>
        <v>#DIV/0!</v>
      </c>
    </row>
    <row r="339" ht="20.1" customHeight="1" spans="1:5">
      <c r="A339" s="297">
        <v>2040212</v>
      </c>
      <c r="B339" s="298" t="s">
        <v>217</v>
      </c>
      <c r="C339" s="275"/>
      <c r="D339" s="275"/>
      <c r="E339" s="299" t="e">
        <f t="shared" si="7"/>
        <v>#DIV/0!</v>
      </c>
    </row>
    <row r="340" ht="20.1" customHeight="1" spans="1:5">
      <c r="A340" s="297">
        <v>2040213</v>
      </c>
      <c r="B340" s="300" t="s">
        <v>218</v>
      </c>
      <c r="C340" s="275"/>
      <c r="D340" s="275"/>
      <c r="E340" s="299" t="e">
        <f t="shared" si="7"/>
        <v>#DIV/0!</v>
      </c>
    </row>
    <row r="341" ht="20.1" customHeight="1" spans="1:5">
      <c r="A341" s="297">
        <v>2040214</v>
      </c>
      <c r="B341" s="298" t="s">
        <v>219</v>
      </c>
      <c r="C341" s="275"/>
      <c r="D341" s="275"/>
      <c r="E341" s="299" t="e">
        <f t="shared" si="7"/>
        <v>#DIV/0!</v>
      </c>
    </row>
    <row r="342" ht="20.1" customHeight="1" spans="1:5">
      <c r="A342" s="297">
        <v>2040215</v>
      </c>
      <c r="B342" s="298" t="s">
        <v>220</v>
      </c>
      <c r="C342" s="275"/>
      <c r="D342" s="275"/>
      <c r="E342" s="299" t="e">
        <f t="shared" si="7"/>
        <v>#DIV/0!</v>
      </c>
    </row>
    <row r="343" ht="20.1" customHeight="1" spans="1:5">
      <c r="A343" s="297">
        <v>2040216</v>
      </c>
      <c r="B343" s="298" t="s">
        <v>221</v>
      </c>
      <c r="C343" s="275"/>
      <c r="D343" s="275"/>
      <c r="E343" s="299" t="e">
        <f t="shared" si="7"/>
        <v>#DIV/0!</v>
      </c>
    </row>
    <row r="344" ht="20.1" customHeight="1" spans="1:5">
      <c r="A344" s="297">
        <v>2040217</v>
      </c>
      <c r="B344" s="298" t="s">
        <v>222</v>
      </c>
      <c r="C344" s="275"/>
      <c r="D344" s="275"/>
      <c r="E344" s="299" t="e">
        <f t="shared" si="7"/>
        <v>#DIV/0!</v>
      </c>
    </row>
    <row r="345" ht="20.1" customHeight="1" spans="1:5">
      <c r="A345" s="297">
        <v>2040218</v>
      </c>
      <c r="B345" s="298" t="s">
        <v>223</v>
      </c>
      <c r="C345" s="275"/>
      <c r="D345" s="275"/>
      <c r="E345" s="299" t="e">
        <f t="shared" si="7"/>
        <v>#DIV/0!</v>
      </c>
    </row>
    <row r="346" ht="20.1" customHeight="1" spans="1:5">
      <c r="A346" s="297">
        <v>2040219</v>
      </c>
      <c r="B346" s="298" t="s">
        <v>55</v>
      </c>
      <c r="C346" s="275"/>
      <c r="D346" s="275"/>
      <c r="E346" s="299" t="e">
        <f t="shared" si="7"/>
        <v>#DIV/0!</v>
      </c>
    </row>
    <row r="347" ht="20.1" customHeight="1" spans="1:5">
      <c r="A347" s="297">
        <v>2040250</v>
      </c>
      <c r="B347" s="298" t="s">
        <v>22</v>
      </c>
      <c r="C347" s="275"/>
      <c r="D347" s="275"/>
      <c r="E347" s="299" t="e">
        <f t="shared" si="7"/>
        <v>#DIV/0!</v>
      </c>
    </row>
    <row r="348" ht="20.1" customHeight="1" spans="1:5">
      <c r="A348" s="297">
        <v>2040299</v>
      </c>
      <c r="B348" s="298" t="s">
        <v>224</v>
      </c>
      <c r="C348" s="275"/>
      <c r="D348" s="275"/>
      <c r="E348" s="299" t="e">
        <f t="shared" si="7"/>
        <v>#DIV/0!</v>
      </c>
    </row>
    <row r="349" ht="20.1" customHeight="1" spans="1:5">
      <c r="A349" s="293">
        <v>20403</v>
      </c>
      <c r="B349" s="294" t="s">
        <v>225</v>
      </c>
      <c r="C349" s="295">
        <f>SUBTOTAL(9,C350:C355)</f>
        <v>0</v>
      </c>
      <c r="D349" s="295">
        <f>SUBTOTAL(9,D350:D355)</f>
        <v>0</v>
      </c>
      <c r="E349" s="296" t="e">
        <f t="shared" si="7"/>
        <v>#DIV/0!</v>
      </c>
    </row>
    <row r="350" ht="20.1" customHeight="1" spans="1:5">
      <c r="A350" s="297">
        <v>2040301</v>
      </c>
      <c r="B350" s="298" t="s">
        <v>13</v>
      </c>
      <c r="C350" s="275"/>
      <c r="D350" s="275"/>
      <c r="E350" s="299" t="e">
        <f t="shared" si="7"/>
        <v>#DIV/0!</v>
      </c>
    </row>
    <row r="351" ht="20.1" customHeight="1" spans="1:5">
      <c r="A351" s="297">
        <v>2040302</v>
      </c>
      <c r="B351" s="298" t="s">
        <v>14</v>
      </c>
      <c r="C351" s="275"/>
      <c r="D351" s="275"/>
      <c r="E351" s="299" t="e">
        <f t="shared" si="7"/>
        <v>#DIV/0!</v>
      </c>
    </row>
    <row r="352" ht="20.1" customHeight="1" spans="1:5">
      <c r="A352" s="297">
        <v>2040303</v>
      </c>
      <c r="B352" s="298" t="s">
        <v>15</v>
      </c>
      <c r="C352" s="275"/>
      <c r="D352" s="275"/>
      <c r="E352" s="299" t="e">
        <f t="shared" si="7"/>
        <v>#DIV/0!</v>
      </c>
    </row>
    <row r="353" ht="20.1" customHeight="1" spans="1:5">
      <c r="A353" s="297">
        <v>2040304</v>
      </c>
      <c r="B353" s="300" t="s">
        <v>226</v>
      </c>
      <c r="C353" s="275"/>
      <c r="D353" s="275"/>
      <c r="E353" s="299" t="e">
        <f t="shared" si="7"/>
        <v>#DIV/0!</v>
      </c>
    </row>
    <row r="354" ht="20.1" customHeight="1" spans="1:5">
      <c r="A354" s="297">
        <v>2040350</v>
      </c>
      <c r="B354" s="298" t="s">
        <v>22</v>
      </c>
      <c r="C354" s="275"/>
      <c r="D354" s="275"/>
      <c r="E354" s="299" t="e">
        <f t="shared" si="7"/>
        <v>#DIV/0!</v>
      </c>
    </row>
    <row r="355" ht="20.1" customHeight="1" spans="1:5">
      <c r="A355" s="297">
        <v>2040399</v>
      </c>
      <c r="B355" s="298" t="s">
        <v>227</v>
      </c>
      <c r="C355" s="275"/>
      <c r="D355" s="275"/>
      <c r="E355" s="299" t="e">
        <f t="shared" si="7"/>
        <v>#DIV/0!</v>
      </c>
    </row>
    <row r="356" ht="20.1" customHeight="1" spans="1:5">
      <c r="A356" s="293">
        <v>20404</v>
      </c>
      <c r="B356" s="294" t="s">
        <v>228</v>
      </c>
      <c r="C356" s="295">
        <f>SUBTOTAL(9,C357:C367)</f>
        <v>0</v>
      </c>
      <c r="D356" s="295">
        <f>SUBTOTAL(9,D357:D367)</f>
        <v>0</v>
      </c>
      <c r="E356" s="296" t="e">
        <f t="shared" si="7"/>
        <v>#DIV/0!</v>
      </c>
    </row>
    <row r="357" ht="20.1" customHeight="1" spans="1:5">
      <c r="A357" s="297">
        <v>2040401</v>
      </c>
      <c r="B357" s="298" t="s">
        <v>13</v>
      </c>
      <c r="C357" s="275"/>
      <c r="D357" s="275"/>
      <c r="E357" s="299" t="e">
        <f t="shared" si="7"/>
        <v>#DIV/0!</v>
      </c>
    </row>
    <row r="358" ht="20.1" customHeight="1" spans="1:5">
      <c r="A358" s="297">
        <v>2040402</v>
      </c>
      <c r="B358" s="298" t="s">
        <v>14</v>
      </c>
      <c r="C358" s="275"/>
      <c r="D358" s="275"/>
      <c r="E358" s="299" t="e">
        <f t="shared" si="7"/>
        <v>#DIV/0!</v>
      </c>
    </row>
    <row r="359" ht="20.1" customHeight="1" spans="1:5">
      <c r="A359" s="297">
        <v>2040403</v>
      </c>
      <c r="B359" s="298" t="s">
        <v>15</v>
      </c>
      <c r="C359" s="275"/>
      <c r="D359" s="275"/>
      <c r="E359" s="299" t="e">
        <f t="shared" si="7"/>
        <v>#DIV/0!</v>
      </c>
    </row>
    <row r="360" ht="20.1" customHeight="1" spans="1:5">
      <c r="A360" s="297">
        <v>2040404</v>
      </c>
      <c r="B360" s="298" t="s">
        <v>229</v>
      </c>
      <c r="C360" s="275"/>
      <c r="D360" s="275"/>
      <c r="E360" s="299" t="e">
        <f t="shared" si="7"/>
        <v>#DIV/0!</v>
      </c>
    </row>
    <row r="361" ht="20.1" customHeight="1" spans="1:5">
      <c r="A361" s="297">
        <v>2040405</v>
      </c>
      <c r="B361" s="298" t="s">
        <v>230</v>
      </c>
      <c r="C361" s="275"/>
      <c r="D361" s="275"/>
      <c r="E361" s="299" t="e">
        <f t="shared" si="7"/>
        <v>#DIV/0!</v>
      </c>
    </row>
    <row r="362" ht="20.1" customHeight="1" spans="1:5">
      <c r="A362" s="297">
        <v>2040406</v>
      </c>
      <c r="B362" s="298" t="s">
        <v>231</v>
      </c>
      <c r="C362" s="275"/>
      <c r="D362" s="275"/>
      <c r="E362" s="299" t="e">
        <f t="shared" si="7"/>
        <v>#DIV/0!</v>
      </c>
    </row>
    <row r="363" ht="20.1" customHeight="1" spans="1:5">
      <c r="A363" s="297">
        <v>2040407</v>
      </c>
      <c r="B363" s="298" t="s">
        <v>232</v>
      </c>
      <c r="C363" s="275"/>
      <c r="D363" s="275"/>
      <c r="E363" s="299" t="e">
        <f t="shared" si="7"/>
        <v>#DIV/0!</v>
      </c>
    </row>
    <row r="364" ht="20.1" customHeight="1" spans="1:5">
      <c r="A364" s="297">
        <v>2040408</v>
      </c>
      <c r="B364" s="298" t="s">
        <v>233</v>
      </c>
      <c r="C364" s="275"/>
      <c r="D364" s="275"/>
      <c r="E364" s="299" t="e">
        <f t="shared" si="7"/>
        <v>#DIV/0!</v>
      </c>
    </row>
    <row r="365" ht="20.1" customHeight="1" spans="1:5">
      <c r="A365" s="297">
        <v>2040409</v>
      </c>
      <c r="B365" s="298" t="s">
        <v>234</v>
      </c>
      <c r="C365" s="275"/>
      <c r="D365" s="275"/>
      <c r="E365" s="299" t="e">
        <f t="shared" si="7"/>
        <v>#DIV/0!</v>
      </c>
    </row>
    <row r="366" ht="20.1" customHeight="1" spans="1:5">
      <c r="A366" s="297">
        <v>2040450</v>
      </c>
      <c r="B366" s="300" t="s">
        <v>22</v>
      </c>
      <c r="C366" s="275"/>
      <c r="D366" s="275"/>
      <c r="E366" s="299" t="e">
        <f t="shared" si="7"/>
        <v>#DIV/0!</v>
      </c>
    </row>
    <row r="367" ht="20.1" customHeight="1" spans="1:5">
      <c r="A367" s="297">
        <v>2040499</v>
      </c>
      <c r="B367" s="298" t="s">
        <v>235</v>
      </c>
      <c r="C367" s="275"/>
      <c r="D367" s="275"/>
      <c r="E367" s="299" t="e">
        <f t="shared" si="7"/>
        <v>#DIV/0!</v>
      </c>
    </row>
    <row r="368" ht="20.1" customHeight="1" spans="1:5">
      <c r="A368" s="293">
        <v>20405</v>
      </c>
      <c r="B368" s="294" t="s">
        <v>236</v>
      </c>
      <c r="C368" s="295">
        <f>SUBTOTAL(9,C369:C376)</f>
        <v>0</v>
      </c>
      <c r="D368" s="295">
        <f>SUBTOTAL(9,D369:D376)</f>
        <v>0</v>
      </c>
      <c r="E368" s="296" t="e">
        <f t="shared" si="7"/>
        <v>#DIV/0!</v>
      </c>
    </row>
    <row r="369" ht="20.1" customHeight="1" spans="1:5">
      <c r="A369" s="297">
        <v>2040501</v>
      </c>
      <c r="B369" s="298" t="s">
        <v>13</v>
      </c>
      <c r="C369" s="275"/>
      <c r="D369" s="275"/>
      <c r="E369" s="299" t="e">
        <f t="shared" si="7"/>
        <v>#DIV/0!</v>
      </c>
    </row>
    <row r="370" ht="20.1" customHeight="1" spans="1:5">
      <c r="A370" s="297">
        <v>2040502</v>
      </c>
      <c r="B370" s="298" t="s">
        <v>14</v>
      </c>
      <c r="C370" s="275"/>
      <c r="D370" s="275"/>
      <c r="E370" s="299" t="e">
        <f t="shared" si="7"/>
        <v>#DIV/0!</v>
      </c>
    </row>
    <row r="371" ht="20.1" customHeight="1" spans="1:5">
      <c r="A371" s="297">
        <v>2040503</v>
      </c>
      <c r="B371" s="298" t="s">
        <v>15</v>
      </c>
      <c r="C371" s="275"/>
      <c r="D371" s="275"/>
      <c r="E371" s="299" t="e">
        <f t="shared" si="7"/>
        <v>#DIV/0!</v>
      </c>
    </row>
    <row r="372" ht="20.1" customHeight="1" spans="1:5">
      <c r="A372" s="297">
        <v>2040504</v>
      </c>
      <c r="B372" s="298" t="s">
        <v>237</v>
      </c>
      <c r="C372" s="275"/>
      <c r="D372" s="275"/>
      <c r="E372" s="299" t="e">
        <f t="shared" si="7"/>
        <v>#DIV/0!</v>
      </c>
    </row>
    <row r="373" ht="20.1" customHeight="1" spans="1:5">
      <c r="A373" s="297">
        <v>2040505</v>
      </c>
      <c r="B373" s="298" t="s">
        <v>238</v>
      </c>
      <c r="C373" s="275"/>
      <c r="D373" s="275"/>
      <c r="E373" s="299" t="e">
        <f t="shared" si="7"/>
        <v>#DIV/0!</v>
      </c>
    </row>
    <row r="374" ht="20.1" customHeight="1" spans="1:5">
      <c r="A374" s="297">
        <v>2040506</v>
      </c>
      <c r="B374" s="298" t="s">
        <v>239</v>
      </c>
      <c r="C374" s="275"/>
      <c r="D374" s="275"/>
      <c r="E374" s="299" t="e">
        <f t="shared" si="7"/>
        <v>#DIV/0!</v>
      </c>
    </row>
    <row r="375" ht="20.1" customHeight="1" spans="1:5">
      <c r="A375" s="297">
        <v>2040550</v>
      </c>
      <c r="B375" s="298" t="s">
        <v>22</v>
      </c>
      <c r="C375" s="275"/>
      <c r="D375" s="275"/>
      <c r="E375" s="299" t="e">
        <f t="shared" si="7"/>
        <v>#DIV/0!</v>
      </c>
    </row>
    <row r="376" ht="20.1" customHeight="1" spans="1:5">
      <c r="A376" s="297">
        <v>2040599</v>
      </c>
      <c r="B376" s="298" t="s">
        <v>240</v>
      </c>
      <c r="C376" s="275"/>
      <c r="D376" s="275"/>
      <c r="E376" s="299" t="e">
        <f t="shared" si="7"/>
        <v>#DIV/0!</v>
      </c>
    </row>
    <row r="377" ht="20.1" customHeight="1" spans="1:5">
      <c r="A377" s="293">
        <v>20406</v>
      </c>
      <c r="B377" s="294" t="s">
        <v>241</v>
      </c>
      <c r="C377" s="295">
        <f>SUBTOTAL(9,C378:C388)</f>
        <v>0</v>
      </c>
      <c r="D377" s="295">
        <f>SUBTOTAL(9,D378:D388)</f>
        <v>0</v>
      </c>
      <c r="E377" s="296" t="e">
        <f t="shared" si="7"/>
        <v>#DIV/0!</v>
      </c>
    </row>
    <row r="378" ht="20.1" customHeight="1" spans="1:5">
      <c r="A378" s="297">
        <v>2040601</v>
      </c>
      <c r="B378" s="298" t="s">
        <v>13</v>
      </c>
      <c r="C378" s="275"/>
      <c r="D378" s="275"/>
      <c r="E378" s="299" t="e">
        <f t="shared" si="7"/>
        <v>#DIV/0!</v>
      </c>
    </row>
    <row r="379" ht="20.1" customHeight="1" spans="1:5">
      <c r="A379" s="297">
        <v>2040602</v>
      </c>
      <c r="B379" s="300" t="s">
        <v>14</v>
      </c>
      <c r="C379" s="275"/>
      <c r="D379" s="275"/>
      <c r="E379" s="299" t="e">
        <f t="shared" si="7"/>
        <v>#DIV/0!</v>
      </c>
    </row>
    <row r="380" ht="20.1" customHeight="1" spans="1:5">
      <c r="A380" s="297">
        <v>2040603</v>
      </c>
      <c r="B380" s="298" t="s">
        <v>15</v>
      </c>
      <c r="C380" s="275"/>
      <c r="D380" s="275"/>
      <c r="E380" s="299" t="e">
        <f t="shared" si="7"/>
        <v>#DIV/0!</v>
      </c>
    </row>
    <row r="381" ht="20.1" customHeight="1" spans="1:5">
      <c r="A381" s="297">
        <v>2040604</v>
      </c>
      <c r="B381" s="298" t="s">
        <v>242</v>
      </c>
      <c r="C381" s="275"/>
      <c r="D381" s="275"/>
      <c r="E381" s="299" t="e">
        <f t="shared" si="7"/>
        <v>#DIV/0!</v>
      </c>
    </row>
    <row r="382" ht="20.1" customHeight="1" spans="1:5">
      <c r="A382" s="297">
        <v>2040605</v>
      </c>
      <c r="B382" s="298" t="s">
        <v>243</v>
      </c>
      <c r="C382" s="275"/>
      <c r="D382" s="275"/>
      <c r="E382" s="299" t="e">
        <f t="shared" si="7"/>
        <v>#DIV/0!</v>
      </c>
    </row>
    <row r="383" ht="20.1" customHeight="1" spans="1:5">
      <c r="A383" s="297">
        <v>2040606</v>
      </c>
      <c r="B383" s="300" t="s">
        <v>244</v>
      </c>
      <c r="C383" s="275"/>
      <c r="D383" s="275"/>
      <c r="E383" s="299" t="e">
        <f t="shared" si="7"/>
        <v>#DIV/0!</v>
      </c>
    </row>
    <row r="384" ht="20.1" customHeight="1" spans="1:5">
      <c r="A384" s="297">
        <v>2040607</v>
      </c>
      <c r="B384" s="298" t="s">
        <v>245</v>
      </c>
      <c r="C384" s="275"/>
      <c r="D384" s="275"/>
      <c r="E384" s="299" t="e">
        <f t="shared" si="7"/>
        <v>#DIV/0!</v>
      </c>
    </row>
    <row r="385" ht="20.1" customHeight="1" spans="1:5">
      <c r="A385" s="297">
        <v>2040608</v>
      </c>
      <c r="B385" s="298" t="s">
        <v>246</v>
      </c>
      <c r="C385" s="275"/>
      <c r="D385" s="275"/>
      <c r="E385" s="299" t="e">
        <f t="shared" si="7"/>
        <v>#DIV/0!</v>
      </c>
    </row>
    <row r="386" ht="20.1" customHeight="1" spans="1:5">
      <c r="A386" s="297">
        <v>2040609</v>
      </c>
      <c r="B386" s="298" t="s">
        <v>247</v>
      </c>
      <c r="C386" s="275"/>
      <c r="D386" s="275"/>
      <c r="E386" s="299" t="e">
        <f t="shared" si="7"/>
        <v>#DIV/0!</v>
      </c>
    </row>
    <row r="387" ht="20.1" customHeight="1" spans="1:5">
      <c r="A387" s="297">
        <v>2040650</v>
      </c>
      <c r="B387" s="298" t="s">
        <v>22</v>
      </c>
      <c r="C387" s="275"/>
      <c r="D387" s="275"/>
      <c r="E387" s="299" t="e">
        <f t="shared" si="7"/>
        <v>#DIV/0!</v>
      </c>
    </row>
    <row r="388" ht="20.1" customHeight="1" spans="1:5">
      <c r="A388" s="297">
        <v>2040699</v>
      </c>
      <c r="B388" s="298" t="s">
        <v>248</v>
      </c>
      <c r="C388" s="275"/>
      <c r="D388" s="275"/>
      <c r="E388" s="299" t="e">
        <f t="shared" si="7"/>
        <v>#DIV/0!</v>
      </c>
    </row>
    <row r="389" ht="20.1" customHeight="1" spans="1:5">
      <c r="A389" s="293">
        <v>20407</v>
      </c>
      <c r="B389" s="294" t="s">
        <v>249</v>
      </c>
      <c r="C389" s="295">
        <f>SUBTOTAL(9,C390:C397)</f>
        <v>0</v>
      </c>
      <c r="D389" s="295">
        <f>SUBTOTAL(9,D390:D397)</f>
        <v>0</v>
      </c>
      <c r="E389" s="296" t="e">
        <f t="shared" si="7"/>
        <v>#DIV/0!</v>
      </c>
    </row>
    <row r="390" ht="20.1" customHeight="1" spans="1:5">
      <c r="A390" s="297">
        <v>2040701</v>
      </c>
      <c r="B390" s="298" t="s">
        <v>13</v>
      </c>
      <c r="C390" s="275"/>
      <c r="D390" s="275"/>
      <c r="E390" s="299" t="e">
        <f t="shared" si="7"/>
        <v>#DIV/0!</v>
      </c>
    </row>
    <row r="391" ht="20.1" customHeight="1" spans="1:5">
      <c r="A391" s="297">
        <v>2040702</v>
      </c>
      <c r="B391" s="298" t="s">
        <v>14</v>
      </c>
      <c r="C391" s="275"/>
      <c r="D391" s="275"/>
      <c r="E391" s="299" t="e">
        <f t="shared" si="7"/>
        <v>#DIV/0!</v>
      </c>
    </row>
    <row r="392" ht="20.1" customHeight="1" spans="1:5">
      <c r="A392" s="297">
        <v>2040703</v>
      </c>
      <c r="B392" s="298" t="s">
        <v>15</v>
      </c>
      <c r="C392" s="275"/>
      <c r="D392" s="275"/>
      <c r="E392" s="299" t="e">
        <f t="shared" si="7"/>
        <v>#DIV/0!</v>
      </c>
    </row>
    <row r="393" ht="20.1" customHeight="1" spans="1:5">
      <c r="A393" s="297">
        <v>2040704</v>
      </c>
      <c r="B393" s="298" t="s">
        <v>250</v>
      </c>
      <c r="C393" s="275"/>
      <c r="D393" s="275"/>
      <c r="E393" s="299" t="e">
        <f t="shared" si="7"/>
        <v>#DIV/0!</v>
      </c>
    </row>
    <row r="394" ht="20.1" customHeight="1" spans="1:5">
      <c r="A394" s="297">
        <v>2040705</v>
      </c>
      <c r="B394" s="298" t="s">
        <v>251</v>
      </c>
      <c r="C394" s="275"/>
      <c r="D394" s="275"/>
      <c r="E394" s="299" t="e">
        <f t="shared" ref="E394:E457" si="8">SUM(D394-C394)/C394</f>
        <v>#DIV/0!</v>
      </c>
    </row>
    <row r="395" ht="20.1" customHeight="1" spans="1:5">
      <c r="A395" s="297">
        <v>2040706</v>
      </c>
      <c r="B395" s="298" t="s">
        <v>252</v>
      </c>
      <c r="C395" s="275"/>
      <c r="D395" s="275"/>
      <c r="E395" s="299" t="e">
        <f t="shared" si="8"/>
        <v>#DIV/0!</v>
      </c>
    </row>
    <row r="396" ht="20.1" customHeight="1" spans="1:5">
      <c r="A396" s="297">
        <v>2040750</v>
      </c>
      <c r="B396" s="298" t="s">
        <v>22</v>
      </c>
      <c r="C396" s="275"/>
      <c r="D396" s="275"/>
      <c r="E396" s="299" t="e">
        <f t="shared" si="8"/>
        <v>#DIV/0!</v>
      </c>
    </row>
    <row r="397" ht="20.1" customHeight="1" spans="1:5">
      <c r="A397" s="297">
        <v>2040799</v>
      </c>
      <c r="B397" s="298" t="s">
        <v>253</v>
      </c>
      <c r="C397" s="275"/>
      <c r="D397" s="275"/>
      <c r="E397" s="299" t="e">
        <f t="shared" si="8"/>
        <v>#DIV/0!</v>
      </c>
    </row>
    <row r="398" ht="20.1" customHeight="1" spans="1:5">
      <c r="A398" s="293">
        <v>20408</v>
      </c>
      <c r="B398" s="294" t="s">
        <v>254</v>
      </c>
      <c r="C398" s="295">
        <f>SUBTOTAL(9,C399:C406)</f>
        <v>0</v>
      </c>
      <c r="D398" s="295">
        <f>SUBTOTAL(9,D399:D406)</f>
        <v>0</v>
      </c>
      <c r="E398" s="296" t="e">
        <f t="shared" si="8"/>
        <v>#DIV/0!</v>
      </c>
    </row>
    <row r="399" ht="20.1" customHeight="1" spans="1:5">
      <c r="A399" s="297">
        <v>2040801</v>
      </c>
      <c r="B399" s="298" t="s">
        <v>13</v>
      </c>
      <c r="C399" s="275"/>
      <c r="D399" s="275"/>
      <c r="E399" s="299" t="e">
        <f t="shared" si="8"/>
        <v>#DIV/0!</v>
      </c>
    </row>
    <row r="400" ht="20.1" customHeight="1" spans="1:5">
      <c r="A400" s="297">
        <v>2040802</v>
      </c>
      <c r="B400" s="298" t="s">
        <v>14</v>
      </c>
      <c r="C400" s="275"/>
      <c r="D400" s="275"/>
      <c r="E400" s="299" t="e">
        <f t="shared" si="8"/>
        <v>#DIV/0!</v>
      </c>
    </row>
    <row r="401" ht="20.1" customHeight="1" spans="1:5">
      <c r="A401" s="297">
        <v>2040803</v>
      </c>
      <c r="B401" s="298" t="s">
        <v>15</v>
      </c>
      <c r="C401" s="275"/>
      <c r="D401" s="275"/>
      <c r="E401" s="299" t="e">
        <f t="shared" si="8"/>
        <v>#DIV/0!</v>
      </c>
    </row>
    <row r="402" ht="20.1" customHeight="1" spans="1:5">
      <c r="A402" s="297">
        <v>2040804</v>
      </c>
      <c r="B402" s="298" t="s">
        <v>255</v>
      </c>
      <c r="C402" s="275"/>
      <c r="D402" s="275"/>
      <c r="E402" s="299" t="e">
        <f t="shared" si="8"/>
        <v>#DIV/0!</v>
      </c>
    </row>
    <row r="403" ht="20.1" customHeight="1" spans="1:5">
      <c r="A403" s="297">
        <v>2040805</v>
      </c>
      <c r="B403" s="298" t="s">
        <v>256</v>
      </c>
      <c r="C403" s="275"/>
      <c r="D403" s="275"/>
      <c r="E403" s="299" t="e">
        <f t="shared" si="8"/>
        <v>#DIV/0!</v>
      </c>
    </row>
    <row r="404" ht="20.1" customHeight="1" spans="1:5">
      <c r="A404" s="297">
        <v>2040806</v>
      </c>
      <c r="B404" s="298" t="s">
        <v>257</v>
      </c>
      <c r="C404" s="275"/>
      <c r="D404" s="275"/>
      <c r="E404" s="299" t="e">
        <f t="shared" si="8"/>
        <v>#DIV/0!</v>
      </c>
    </row>
    <row r="405" ht="20.1" customHeight="1" spans="1:5">
      <c r="A405" s="297">
        <v>2040850</v>
      </c>
      <c r="B405" s="300" t="s">
        <v>22</v>
      </c>
      <c r="C405" s="275"/>
      <c r="D405" s="275"/>
      <c r="E405" s="299" t="e">
        <f t="shared" si="8"/>
        <v>#DIV/0!</v>
      </c>
    </row>
    <row r="406" ht="20.1" customHeight="1" spans="1:5">
      <c r="A406" s="297">
        <v>2040899</v>
      </c>
      <c r="B406" s="298" t="s">
        <v>258</v>
      </c>
      <c r="C406" s="275"/>
      <c r="D406" s="275"/>
      <c r="E406" s="299" t="e">
        <f t="shared" si="8"/>
        <v>#DIV/0!</v>
      </c>
    </row>
    <row r="407" ht="20.1" customHeight="1" spans="1:5">
      <c r="A407" s="293">
        <v>20409</v>
      </c>
      <c r="B407" s="294" t="s">
        <v>259</v>
      </c>
      <c r="C407" s="295">
        <f>SUBTOTAL(9,C408:C414)</f>
        <v>0</v>
      </c>
      <c r="D407" s="295">
        <f>SUBTOTAL(9,D408:D414)</f>
        <v>0</v>
      </c>
      <c r="E407" s="296" t="e">
        <f t="shared" si="8"/>
        <v>#DIV/0!</v>
      </c>
    </row>
    <row r="408" ht="20.1" customHeight="1" spans="1:5">
      <c r="A408" s="297">
        <v>2040901</v>
      </c>
      <c r="B408" s="298" t="s">
        <v>13</v>
      </c>
      <c r="C408" s="275"/>
      <c r="D408" s="275"/>
      <c r="E408" s="299" t="e">
        <f t="shared" si="8"/>
        <v>#DIV/0!</v>
      </c>
    </row>
    <row r="409" ht="20.1" customHeight="1" spans="1:5">
      <c r="A409" s="297">
        <v>2040902</v>
      </c>
      <c r="B409" s="298" t="s">
        <v>14</v>
      </c>
      <c r="C409" s="275"/>
      <c r="D409" s="275"/>
      <c r="E409" s="299" t="e">
        <f t="shared" si="8"/>
        <v>#DIV/0!</v>
      </c>
    </row>
    <row r="410" ht="20.1" customHeight="1" spans="1:5">
      <c r="A410" s="297">
        <v>2040903</v>
      </c>
      <c r="B410" s="298" t="s">
        <v>15</v>
      </c>
      <c r="C410" s="275"/>
      <c r="D410" s="275"/>
      <c r="E410" s="299" t="e">
        <f t="shared" si="8"/>
        <v>#DIV/0!</v>
      </c>
    </row>
    <row r="411" ht="20.1" customHeight="1" spans="1:5">
      <c r="A411" s="297">
        <v>2040904</v>
      </c>
      <c r="B411" s="298" t="s">
        <v>260</v>
      </c>
      <c r="C411" s="275"/>
      <c r="D411" s="275"/>
      <c r="E411" s="299" t="e">
        <f t="shared" si="8"/>
        <v>#DIV/0!</v>
      </c>
    </row>
    <row r="412" ht="20.1" customHeight="1" spans="1:5">
      <c r="A412" s="297">
        <v>2040905</v>
      </c>
      <c r="B412" s="298" t="s">
        <v>261</v>
      </c>
      <c r="C412" s="275"/>
      <c r="D412" s="275"/>
      <c r="E412" s="299" t="e">
        <f t="shared" si="8"/>
        <v>#DIV/0!</v>
      </c>
    </row>
    <row r="413" ht="20.1" customHeight="1" spans="1:5">
      <c r="A413" s="297">
        <v>2040950</v>
      </c>
      <c r="B413" s="298" t="s">
        <v>22</v>
      </c>
      <c r="C413" s="275"/>
      <c r="D413" s="275"/>
      <c r="E413" s="299" t="e">
        <f t="shared" si="8"/>
        <v>#DIV/0!</v>
      </c>
    </row>
    <row r="414" ht="20.1" customHeight="1" spans="1:5">
      <c r="A414" s="297">
        <v>2040999</v>
      </c>
      <c r="B414" s="298" t="s">
        <v>262</v>
      </c>
      <c r="C414" s="275"/>
      <c r="D414" s="275"/>
      <c r="E414" s="299" t="e">
        <f t="shared" si="8"/>
        <v>#DIV/0!</v>
      </c>
    </row>
    <row r="415" ht="20.1" customHeight="1" spans="1:5">
      <c r="A415" s="293">
        <v>20410</v>
      </c>
      <c r="B415" s="294" t="s">
        <v>263</v>
      </c>
      <c r="C415" s="295">
        <f>SUBTOTAL(9,C416:C422)</f>
        <v>0</v>
      </c>
      <c r="D415" s="295">
        <f>SUBTOTAL(9,D416:D422)</f>
        <v>0</v>
      </c>
      <c r="E415" s="296" t="e">
        <f t="shared" si="8"/>
        <v>#DIV/0!</v>
      </c>
    </row>
    <row r="416" ht="20.1" customHeight="1" spans="1:5">
      <c r="A416" s="297">
        <v>2041001</v>
      </c>
      <c r="B416" s="298" t="s">
        <v>13</v>
      </c>
      <c r="C416" s="275"/>
      <c r="D416" s="275"/>
      <c r="E416" s="299" t="e">
        <f t="shared" si="8"/>
        <v>#DIV/0!</v>
      </c>
    </row>
    <row r="417" ht="20.1" customHeight="1" spans="1:5">
      <c r="A417" s="297">
        <v>2041002</v>
      </c>
      <c r="B417" s="298" t="s">
        <v>14</v>
      </c>
      <c r="C417" s="275"/>
      <c r="D417" s="275"/>
      <c r="E417" s="299" t="e">
        <f t="shared" si="8"/>
        <v>#DIV/0!</v>
      </c>
    </row>
    <row r="418" ht="20.1" customHeight="1" spans="1:5">
      <c r="A418" s="297">
        <v>2041003</v>
      </c>
      <c r="B418" s="300" t="s">
        <v>264</v>
      </c>
      <c r="C418" s="275"/>
      <c r="D418" s="275"/>
      <c r="E418" s="299" t="e">
        <f t="shared" si="8"/>
        <v>#DIV/0!</v>
      </c>
    </row>
    <row r="419" ht="20.1" customHeight="1" spans="1:5">
      <c r="A419" s="297">
        <v>2041004</v>
      </c>
      <c r="B419" s="298" t="s">
        <v>265</v>
      </c>
      <c r="C419" s="275"/>
      <c r="D419" s="275"/>
      <c r="E419" s="299" t="e">
        <f t="shared" si="8"/>
        <v>#DIV/0!</v>
      </c>
    </row>
    <row r="420" ht="20.1" customHeight="1" spans="1:5">
      <c r="A420" s="297">
        <v>2041005</v>
      </c>
      <c r="B420" s="298" t="s">
        <v>266</v>
      </c>
      <c r="C420" s="275"/>
      <c r="D420" s="275"/>
      <c r="E420" s="299" t="e">
        <f t="shared" si="8"/>
        <v>#DIV/0!</v>
      </c>
    </row>
    <row r="421" ht="20.1" customHeight="1" spans="1:5">
      <c r="A421" s="297">
        <v>2041006</v>
      </c>
      <c r="B421" s="298" t="s">
        <v>221</v>
      </c>
      <c r="C421" s="275"/>
      <c r="D421" s="275"/>
      <c r="E421" s="299" t="e">
        <f t="shared" si="8"/>
        <v>#DIV/0!</v>
      </c>
    </row>
    <row r="422" ht="20.1" customHeight="1" spans="1:5">
      <c r="A422" s="297">
        <v>2041099</v>
      </c>
      <c r="B422" s="298" t="s">
        <v>267</v>
      </c>
      <c r="C422" s="275"/>
      <c r="D422" s="275"/>
      <c r="E422" s="299" t="e">
        <f t="shared" si="8"/>
        <v>#DIV/0!</v>
      </c>
    </row>
    <row r="423" ht="20.1" customHeight="1" spans="1:5">
      <c r="A423" s="293">
        <v>20499</v>
      </c>
      <c r="B423" s="294" t="s">
        <v>268</v>
      </c>
      <c r="C423" s="295">
        <f>SUBTOTAL(9,C424:C425)</f>
        <v>0</v>
      </c>
      <c r="D423" s="295">
        <f>SUBTOTAL(9,D424:D425)</f>
        <v>0</v>
      </c>
      <c r="E423" s="296" t="e">
        <f t="shared" si="8"/>
        <v>#DIV/0!</v>
      </c>
    </row>
    <row r="424" ht="20.1" customHeight="1" spans="1:5">
      <c r="A424" s="297">
        <v>2049901</v>
      </c>
      <c r="B424" s="298" t="s">
        <v>268</v>
      </c>
      <c r="C424" s="275"/>
      <c r="D424" s="275"/>
      <c r="E424" s="299" t="e">
        <f t="shared" si="8"/>
        <v>#DIV/0!</v>
      </c>
    </row>
    <row r="425" ht="20.1" customHeight="1" spans="1:5">
      <c r="A425" s="297">
        <v>2049902</v>
      </c>
      <c r="B425" s="298" t="s">
        <v>269</v>
      </c>
      <c r="C425" s="275"/>
      <c r="D425" s="275"/>
      <c r="E425" s="299" t="e">
        <f t="shared" si="8"/>
        <v>#DIV/0!</v>
      </c>
    </row>
    <row r="426" ht="20.1" customHeight="1" spans="1:5">
      <c r="A426" s="303">
        <v>205</v>
      </c>
      <c r="B426" s="304" t="s">
        <v>270</v>
      </c>
      <c r="C426" s="291">
        <f>SUBTOTAL(9,C427:C480)</f>
        <v>0</v>
      </c>
      <c r="D426" s="291">
        <f>SUBTOTAL(9,D427:D480)</f>
        <v>0</v>
      </c>
      <c r="E426" s="292" t="e">
        <f t="shared" si="8"/>
        <v>#DIV/0!</v>
      </c>
    </row>
    <row r="427" ht="20.1" customHeight="1" spans="1:5">
      <c r="A427" s="293">
        <v>20501</v>
      </c>
      <c r="B427" s="294" t="s">
        <v>271</v>
      </c>
      <c r="C427" s="295">
        <f>SUBTOTAL(9,C428:C431)</f>
        <v>0</v>
      </c>
      <c r="D427" s="295">
        <f>SUBTOTAL(9,D428:D431)</f>
        <v>0</v>
      </c>
      <c r="E427" s="296" t="e">
        <f t="shared" si="8"/>
        <v>#DIV/0!</v>
      </c>
    </row>
    <row r="428" ht="20.1" customHeight="1" spans="1:5">
      <c r="A428" s="297">
        <v>2050101</v>
      </c>
      <c r="B428" s="298" t="s">
        <v>13</v>
      </c>
      <c r="C428" s="275"/>
      <c r="D428" s="275"/>
      <c r="E428" s="299" t="e">
        <f t="shared" si="8"/>
        <v>#DIV/0!</v>
      </c>
    </row>
    <row r="429" ht="20.1" customHeight="1" spans="1:5">
      <c r="A429" s="297">
        <v>2050102</v>
      </c>
      <c r="B429" s="298" t="s">
        <v>14</v>
      </c>
      <c r="C429" s="275"/>
      <c r="D429" s="275"/>
      <c r="E429" s="299" t="e">
        <f t="shared" si="8"/>
        <v>#DIV/0!</v>
      </c>
    </row>
    <row r="430" ht="20.1" customHeight="1" spans="1:5">
      <c r="A430" s="297">
        <v>2050103</v>
      </c>
      <c r="B430" s="298" t="s">
        <v>15</v>
      </c>
      <c r="C430" s="275"/>
      <c r="D430" s="275"/>
      <c r="E430" s="299" t="e">
        <f t="shared" si="8"/>
        <v>#DIV/0!</v>
      </c>
    </row>
    <row r="431" ht="20.1" customHeight="1" spans="1:5">
      <c r="A431" s="297">
        <v>2050199</v>
      </c>
      <c r="B431" s="298" t="s">
        <v>272</v>
      </c>
      <c r="C431" s="275"/>
      <c r="D431" s="275"/>
      <c r="E431" s="299" t="e">
        <f t="shared" si="8"/>
        <v>#DIV/0!</v>
      </c>
    </row>
    <row r="432" ht="20.1" customHeight="1" spans="1:5">
      <c r="A432" s="293">
        <v>20502</v>
      </c>
      <c r="B432" s="294" t="s">
        <v>273</v>
      </c>
      <c r="C432" s="295">
        <f>SUBTOTAL(9,C433:C440)</f>
        <v>0</v>
      </c>
      <c r="D432" s="295">
        <f>SUBTOTAL(9,D433:D440)</f>
        <v>0</v>
      </c>
      <c r="E432" s="296" t="e">
        <f t="shared" si="8"/>
        <v>#DIV/0!</v>
      </c>
    </row>
    <row r="433" ht="20.1" customHeight="1" spans="1:5">
      <c r="A433" s="297">
        <v>2050201</v>
      </c>
      <c r="B433" s="300" t="s">
        <v>274</v>
      </c>
      <c r="C433" s="275"/>
      <c r="D433" s="275"/>
      <c r="E433" s="299" t="e">
        <f t="shared" si="8"/>
        <v>#DIV/0!</v>
      </c>
    </row>
    <row r="434" ht="20.1" customHeight="1" spans="1:5">
      <c r="A434" s="297">
        <v>2050202</v>
      </c>
      <c r="B434" s="298" t="s">
        <v>275</v>
      </c>
      <c r="C434" s="275"/>
      <c r="D434" s="275"/>
      <c r="E434" s="299" t="e">
        <f t="shared" si="8"/>
        <v>#DIV/0!</v>
      </c>
    </row>
    <row r="435" ht="20.1" customHeight="1" spans="1:5">
      <c r="A435" s="297">
        <v>2050203</v>
      </c>
      <c r="B435" s="298" t="s">
        <v>276</v>
      </c>
      <c r="C435" s="275"/>
      <c r="D435" s="275"/>
      <c r="E435" s="299" t="e">
        <f t="shared" si="8"/>
        <v>#DIV/0!</v>
      </c>
    </row>
    <row r="436" ht="20.1" customHeight="1" spans="1:5">
      <c r="A436" s="297">
        <v>2050204</v>
      </c>
      <c r="B436" s="298" t="s">
        <v>277</v>
      </c>
      <c r="C436" s="275"/>
      <c r="D436" s="275"/>
      <c r="E436" s="299" t="e">
        <f t="shared" si="8"/>
        <v>#DIV/0!</v>
      </c>
    </row>
    <row r="437" ht="20.1" customHeight="1" spans="1:5">
      <c r="A437" s="297">
        <v>2050205</v>
      </c>
      <c r="B437" s="300" t="s">
        <v>278</v>
      </c>
      <c r="C437" s="275"/>
      <c r="D437" s="275"/>
      <c r="E437" s="299" t="e">
        <f t="shared" si="8"/>
        <v>#DIV/0!</v>
      </c>
    </row>
    <row r="438" ht="20.1" customHeight="1" spans="1:5">
      <c r="A438" s="297">
        <v>2050206</v>
      </c>
      <c r="B438" s="298" t="s">
        <v>279</v>
      </c>
      <c r="C438" s="275"/>
      <c r="D438" s="275"/>
      <c r="E438" s="299" t="e">
        <f t="shared" si="8"/>
        <v>#DIV/0!</v>
      </c>
    </row>
    <row r="439" ht="20.1" customHeight="1" spans="1:5">
      <c r="A439" s="297">
        <v>2050207</v>
      </c>
      <c r="B439" s="298" t="s">
        <v>280</v>
      </c>
      <c r="C439" s="275"/>
      <c r="D439" s="275"/>
      <c r="E439" s="299" t="e">
        <f t="shared" si="8"/>
        <v>#DIV/0!</v>
      </c>
    </row>
    <row r="440" ht="20.1" customHeight="1" spans="1:5">
      <c r="A440" s="297">
        <v>2050299</v>
      </c>
      <c r="B440" s="298" t="s">
        <v>281</v>
      </c>
      <c r="C440" s="275"/>
      <c r="D440" s="275"/>
      <c r="E440" s="299" t="e">
        <f t="shared" si="8"/>
        <v>#DIV/0!</v>
      </c>
    </row>
    <row r="441" ht="20.1" customHeight="1" spans="1:5">
      <c r="A441" s="293">
        <v>20503</v>
      </c>
      <c r="B441" s="294" t="s">
        <v>282</v>
      </c>
      <c r="C441" s="295">
        <f>SUBTOTAL(9,C442:C447)</f>
        <v>0</v>
      </c>
      <c r="D441" s="295">
        <f>SUBTOTAL(9,D442:D447)</f>
        <v>0</v>
      </c>
      <c r="E441" s="296" t="e">
        <f t="shared" si="8"/>
        <v>#DIV/0!</v>
      </c>
    </row>
    <row r="442" ht="20.1" customHeight="1" spans="1:5">
      <c r="A442" s="297">
        <v>2050301</v>
      </c>
      <c r="B442" s="298" t="s">
        <v>283</v>
      </c>
      <c r="C442" s="275"/>
      <c r="D442" s="275"/>
      <c r="E442" s="299" t="e">
        <f t="shared" si="8"/>
        <v>#DIV/0!</v>
      </c>
    </row>
    <row r="443" ht="20.1" customHeight="1" spans="1:5">
      <c r="A443" s="297">
        <v>2050302</v>
      </c>
      <c r="B443" s="298" t="s">
        <v>284</v>
      </c>
      <c r="C443" s="275"/>
      <c r="D443" s="275"/>
      <c r="E443" s="299" t="e">
        <f t="shared" si="8"/>
        <v>#DIV/0!</v>
      </c>
    </row>
    <row r="444" ht="20.1" customHeight="1" spans="1:5">
      <c r="A444" s="297">
        <v>2050303</v>
      </c>
      <c r="B444" s="298" t="s">
        <v>285</v>
      </c>
      <c r="C444" s="275"/>
      <c r="D444" s="275"/>
      <c r="E444" s="299" t="e">
        <f t="shared" si="8"/>
        <v>#DIV/0!</v>
      </c>
    </row>
    <row r="445" ht="20.1" customHeight="1" spans="1:5">
      <c r="A445" s="297">
        <v>2050304</v>
      </c>
      <c r="B445" s="298" t="s">
        <v>286</v>
      </c>
      <c r="C445" s="275"/>
      <c r="D445" s="275"/>
      <c r="E445" s="299" t="e">
        <f t="shared" si="8"/>
        <v>#DIV/0!</v>
      </c>
    </row>
    <row r="446" ht="20.1" customHeight="1" spans="1:5">
      <c r="A446" s="297">
        <v>2050305</v>
      </c>
      <c r="B446" s="300" t="s">
        <v>287</v>
      </c>
      <c r="C446" s="275"/>
      <c r="D446" s="275"/>
      <c r="E446" s="299" t="e">
        <f t="shared" si="8"/>
        <v>#DIV/0!</v>
      </c>
    </row>
    <row r="447" ht="20.1" customHeight="1" spans="1:5">
      <c r="A447" s="297">
        <v>2050399</v>
      </c>
      <c r="B447" s="298" t="s">
        <v>288</v>
      </c>
      <c r="C447" s="275"/>
      <c r="D447" s="275"/>
      <c r="E447" s="299" t="e">
        <f t="shared" si="8"/>
        <v>#DIV/0!</v>
      </c>
    </row>
    <row r="448" ht="20.1" customHeight="1" spans="1:5">
      <c r="A448" s="293">
        <v>20504</v>
      </c>
      <c r="B448" s="294" t="s">
        <v>289</v>
      </c>
      <c r="C448" s="295">
        <f>SUBTOTAL(9,C449:C453)</f>
        <v>0</v>
      </c>
      <c r="D448" s="295">
        <f>SUBTOTAL(9,D449:D453)</f>
        <v>0</v>
      </c>
      <c r="E448" s="296" t="e">
        <f t="shared" si="8"/>
        <v>#DIV/0!</v>
      </c>
    </row>
    <row r="449" ht="20.1" customHeight="1" spans="1:5">
      <c r="A449" s="297">
        <v>2050401</v>
      </c>
      <c r="B449" s="298" t="s">
        <v>290</v>
      </c>
      <c r="C449" s="275"/>
      <c r="D449" s="275"/>
      <c r="E449" s="299" t="e">
        <f t="shared" si="8"/>
        <v>#DIV/0!</v>
      </c>
    </row>
    <row r="450" ht="20.1" customHeight="1" spans="1:5">
      <c r="A450" s="297">
        <v>2050402</v>
      </c>
      <c r="B450" s="298" t="s">
        <v>291</v>
      </c>
      <c r="C450" s="275"/>
      <c r="D450" s="275"/>
      <c r="E450" s="299" t="e">
        <f t="shared" si="8"/>
        <v>#DIV/0!</v>
      </c>
    </row>
    <row r="451" ht="20.1" customHeight="1" spans="1:5">
      <c r="A451" s="297">
        <v>2050403</v>
      </c>
      <c r="B451" s="298" t="s">
        <v>292</v>
      </c>
      <c r="C451" s="275"/>
      <c r="D451" s="275"/>
      <c r="E451" s="299" t="e">
        <f t="shared" si="8"/>
        <v>#DIV/0!</v>
      </c>
    </row>
    <row r="452" ht="20.1" customHeight="1" spans="1:5">
      <c r="A452" s="297">
        <v>2050404</v>
      </c>
      <c r="B452" s="298" t="s">
        <v>293</v>
      </c>
      <c r="C452" s="275"/>
      <c r="D452" s="275"/>
      <c r="E452" s="299" t="e">
        <f t="shared" si="8"/>
        <v>#DIV/0!</v>
      </c>
    </row>
    <row r="453" ht="20.1" customHeight="1" spans="1:5">
      <c r="A453" s="297">
        <v>2050499</v>
      </c>
      <c r="B453" s="298" t="s">
        <v>294</v>
      </c>
      <c r="C453" s="275"/>
      <c r="D453" s="275"/>
      <c r="E453" s="299" t="e">
        <f t="shared" si="8"/>
        <v>#DIV/0!</v>
      </c>
    </row>
    <row r="454" ht="20.1" customHeight="1" spans="1:5">
      <c r="A454" s="293">
        <v>20505</v>
      </c>
      <c r="B454" s="294" t="s">
        <v>295</v>
      </c>
      <c r="C454" s="295">
        <f>SUBTOTAL(9,C455:C457)</f>
        <v>0</v>
      </c>
      <c r="D454" s="295">
        <f>SUBTOTAL(9,D455:D457)</f>
        <v>0</v>
      </c>
      <c r="E454" s="296" t="e">
        <f t="shared" si="8"/>
        <v>#DIV/0!</v>
      </c>
    </row>
    <row r="455" ht="20.1" customHeight="1" spans="1:5">
      <c r="A455" s="297">
        <v>2050501</v>
      </c>
      <c r="B455" s="298" t="s">
        <v>296</v>
      </c>
      <c r="C455" s="275"/>
      <c r="D455" s="275"/>
      <c r="E455" s="299" t="e">
        <f t="shared" si="8"/>
        <v>#DIV/0!</v>
      </c>
    </row>
    <row r="456" ht="20.1" customHeight="1" spans="1:5">
      <c r="A456" s="297">
        <v>2050502</v>
      </c>
      <c r="B456" s="298" t="s">
        <v>297</v>
      </c>
      <c r="C456" s="275"/>
      <c r="D456" s="275"/>
      <c r="E456" s="299" t="e">
        <f t="shared" si="8"/>
        <v>#DIV/0!</v>
      </c>
    </row>
    <row r="457" ht="20.1" customHeight="1" spans="1:5">
      <c r="A457" s="297">
        <v>2050599</v>
      </c>
      <c r="B457" s="298" t="s">
        <v>298</v>
      </c>
      <c r="C457" s="275"/>
      <c r="D457" s="275"/>
      <c r="E457" s="299" t="e">
        <f t="shared" si="8"/>
        <v>#DIV/0!</v>
      </c>
    </row>
    <row r="458" ht="20.1" customHeight="1" spans="1:5">
      <c r="A458" s="293">
        <v>20506</v>
      </c>
      <c r="B458" s="294" t="s">
        <v>299</v>
      </c>
      <c r="C458" s="295">
        <f>SUBTOTAL(9,C459:C461)</f>
        <v>0</v>
      </c>
      <c r="D458" s="295">
        <f>SUBTOTAL(9,D459:D461)</f>
        <v>0</v>
      </c>
      <c r="E458" s="296" t="e">
        <f t="shared" ref="E458:E521" si="9">SUM(D458-C458)/C458</f>
        <v>#DIV/0!</v>
      </c>
    </row>
    <row r="459" ht="20.1" customHeight="1" spans="1:5">
      <c r="A459" s="297">
        <v>2050601</v>
      </c>
      <c r="B459" s="300" t="s">
        <v>300</v>
      </c>
      <c r="C459" s="275"/>
      <c r="D459" s="275"/>
      <c r="E459" s="299" t="e">
        <f t="shared" si="9"/>
        <v>#DIV/0!</v>
      </c>
    </row>
    <row r="460" ht="20.1" customHeight="1" spans="1:5">
      <c r="A460" s="297">
        <v>2050602</v>
      </c>
      <c r="B460" s="298" t="s">
        <v>301</v>
      </c>
      <c r="C460" s="275"/>
      <c r="D460" s="275"/>
      <c r="E460" s="299" t="e">
        <f t="shared" si="9"/>
        <v>#DIV/0!</v>
      </c>
    </row>
    <row r="461" ht="20.1" customHeight="1" spans="1:5">
      <c r="A461" s="297">
        <v>2050699</v>
      </c>
      <c r="B461" s="298" t="s">
        <v>302</v>
      </c>
      <c r="C461" s="275"/>
      <c r="D461" s="275"/>
      <c r="E461" s="299" t="e">
        <f t="shared" si="9"/>
        <v>#DIV/0!</v>
      </c>
    </row>
    <row r="462" ht="20.1" customHeight="1" spans="1:5">
      <c r="A462" s="293">
        <v>20507</v>
      </c>
      <c r="B462" s="294" t="s">
        <v>303</v>
      </c>
      <c r="C462" s="295">
        <f>SUBTOTAL(9,C463:C465)</f>
        <v>0</v>
      </c>
      <c r="D462" s="295">
        <f>SUBTOTAL(9,D463:D465)</f>
        <v>0</v>
      </c>
      <c r="E462" s="296" t="e">
        <f t="shared" si="9"/>
        <v>#DIV/0!</v>
      </c>
    </row>
    <row r="463" ht="20.1" customHeight="1" spans="1:5">
      <c r="A463" s="297">
        <v>2050701</v>
      </c>
      <c r="B463" s="298" t="s">
        <v>304</v>
      </c>
      <c r="C463" s="275"/>
      <c r="D463" s="275"/>
      <c r="E463" s="299" t="e">
        <f t="shared" si="9"/>
        <v>#DIV/0!</v>
      </c>
    </row>
    <row r="464" ht="20.1" customHeight="1" spans="1:5">
      <c r="A464" s="297">
        <v>2050702</v>
      </c>
      <c r="B464" s="298" t="s">
        <v>305</v>
      </c>
      <c r="C464" s="275"/>
      <c r="D464" s="275"/>
      <c r="E464" s="299" t="e">
        <f t="shared" si="9"/>
        <v>#DIV/0!</v>
      </c>
    </row>
    <row r="465" ht="20.1" customHeight="1" spans="1:5">
      <c r="A465" s="297">
        <v>2050799</v>
      </c>
      <c r="B465" s="298" t="s">
        <v>306</v>
      </c>
      <c r="C465" s="275"/>
      <c r="D465" s="275"/>
      <c r="E465" s="299" t="e">
        <f t="shared" si="9"/>
        <v>#DIV/0!</v>
      </c>
    </row>
    <row r="466" ht="20.1" customHeight="1" spans="1:5">
      <c r="A466" s="293">
        <v>20508</v>
      </c>
      <c r="B466" s="294" t="s">
        <v>307</v>
      </c>
      <c r="C466" s="295">
        <f>SUBTOTAL(9,C467:C471)</f>
        <v>0</v>
      </c>
      <c r="D466" s="295">
        <f>SUBTOTAL(9,D467:D471)</f>
        <v>0</v>
      </c>
      <c r="E466" s="296" t="e">
        <f t="shared" si="9"/>
        <v>#DIV/0!</v>
      </c>
    </row>
    <row r="467" ht="20.1" customHeight="1" spans="1:5">
      <c r="A467" s="297">
        <v>2050801</v>
      </c>
      <c r="B467" s="298" t="s">
        <v>308</v>
      </c>
      <c r="C467" s="275"/>
      <c r="D467" s="275"/>
      <c r="E467" s="299" t="e">
        <f t="shared" si="9"/>
        <v>#DIV/0!</v>
      </c>
    </row>
    <row r="468" ht="20.1" customHeight="1" spans="1:5">
      <c r="A468" s="297">
        <v>2050802</v>
      </c>
      <c r="B468" s="298" t="s">
        <v>309</v>
      </c>
      <c r="C468" s="275"/>
      <c r="D468" s="275"/>
      <c r="E468" s="299" t="e">
        <f t="shared" si="9"/>
        <v>#DIV/0!</v>
      </c>
    </row>
    <row r="469" ht="20.1" customHeight="1" spans="1:5">
      <c r="A469" s="297">
        <v>2050803</v>
      </c>
      <c r="B469" s="298" t="s">
        <v>310</v>
      </c>
      <c r="C469" s="275"/>
      <c r="D469" s="275"/>
      <c r="E469" s="299" t="e">
        <f t="shared" si="9"/>
        <v>#DIV/0!</v>
      </c>
    </row>
    <row r="470" ht="20.1" customHeight="1" spans="1:5">
      <c r="A470" s="297">
        <v>2050804</v>
      </c>
      <c r="B470" s="298" t="s">
        <v>311</v>
      </c>
      <c r="C470" s="275"/>
      <c r="D470" s="275"/>
      <c r="E470" s="299" t="e">
        <f t="shared" si="9"/>
        <v>#DIV/0!</v>
      </c>
    </row>
    <row r="471" ht="20.1" customHeight="1" spans="1:5">
      <c r="A471" s="297">
        <v>2050899</v>
      </c>
      <c r="B471" s="298" t="s">
        <v>312</v>
      </c>
      <c r="C471" s="275"/>
      <c r="D471" s="275"/>
      <c r="E471" s="299" t="e">
        <f t="shared" si="9"/>
        <v>#DIV/0!</v>
      </c>
    </row>
    <row r="472" ht="20.1" customHeight="1" spans="1:5">
      <c r="A472" s="293">
        <v>20509</v>
      </c>
      <c r="B472" s="302" t="s">
        <v>313</v>
      </c>
      <c r="C472" s="295">
        <f>SUBTOTAL(9,C473:C478)</f>
        <v>0</v>
      </c>
      <c r="D472" s="295">
        <f>SUBTOTAL(9,D473:D478)</f>
        <v>0</v>
      </c>
      <c r="E472" s="296" t="e">
        <f t="shared" si="9"/>
        <v>#DIV/0!</v>
      </c>
    </row>
    <row r="473" ht="20.1" customHeight="1" spans="1:5">
      <c r="A473" s="297">
        <v>2050901</v>
      </c>
      <c r="B473" s="298" t="s">
        <v>314</v>
      </c>
      <c r="C473" s="275"/>
      <c r="D473" s="275"/>
      <c r="E473" s="299" t="e">
        <f t="shared" si="9"/>
        <v>#DIV/0!</v>
      </c>
    </row>
    <row r="474" ht="20.1" customHeight="1" spans="1:5">
      <c r="A474" s="297">
        <v>2050902</v>
      </c>
      <c r="B474" s="298" t="s">
        <v>315</v>
      </c>
      <c r="C474" s="275"/>
      <c r="D474" s="275"/>
      <c r="E474" s="299" t="e">
        <f t="shared" si="9"/>
        <v>#DIV/0!</v>
      </c>
    </row>
    <row r="475" ht="20.1" customHeight="1" spans="1:5">
      <c r="A475" s="297">
        <v>2050903</v>
      </c>
      <c r="B475" s="298" t="s">
        <v>316</v>
      </c>
      <c r="C475" s="275"/>
      <c r="D475" s="275"/>
      <c r="E475" s="299" t="e">
        <f t="shared" si="9"/>
        <v>#DIV/0!</v>
      </c>
    </row>
    <row r="476" ht="20.1" customHeight="1" spans="1:5">
      <c r="A476" s="297">
        <v>2050904</v>
      </c>
      <c r="B476" s="298" t="s">
        <v>317</v>
      </c>
      <c r="C476" s="275"/>
      <c r="D476" s="275"/>
      <c r="E476" s="299" t="e">
        <f t="shared" si="9"/>
        <v>#DIV/0!</v>
      </c>
    </row>
    <row r="477" ht="20.1" customHeight="1" spans="1:5">
      <c r="A477" s="297">
        <v>2050905</v>
      </c>
      <c r="B477" s="298" t="s">
        <v>318</v>
      </c>
      <c r="C477" s="275"/>
      <c r="D477" s="275"/>
      <c r="E477" s="299" t="e">
        <f t="shared" si="9"/>
        <v>#DIV/0!</v>
      </c>
    </row>
    <row r="478" ht="20.1" customHeight="1" spans="1:5">
      <c r="A478" s="297">
        <v>2050999</v>
      </c>
      <c r="B478" s="298" t="s">
        <v>319</v>
      </c>
      <c r="C478" s="275"/>
      <c r="D478" s="275"/>
      <c r="E478" s="299" t="e">
        <f t="shared" si="9"/>
        <v>#DIV/0!</v>
      </c>
    </row>
    <row r="479" ht="20.1" customHeight="1" spans="1:5">
      <c r="A479" s="293">
        <v>20599</v>
      </c>
      <c r="B479" s="294" t="s">
        <v>320</v>
      </c>
      <c r="C479" s="295">
        <f>SUBTOTAL(9,C480:C480)</f>
        <v>0</v>
      </c>
      <c r="D479" s="295">
        <f>SUBTOTAL(9,D480:D480)</f>
        <v>0</v>
      </c>
      <c r="E479" s="296" t="e">
        <f t="shared" si="9"/>
        <v>#DIV/0!</v>
      </c>
    </row>
    <row r="480" ht="20.1" customHeight="1" spans="1:5">
      <c r="A480" s="297">
        <v>2059999</v>
      </c>
      <c r="B480" s="298" t="s">
        <v>320</v>
      </c>
      <c r="C480" s="275"/>
      <c r="D480" s="275"/>
      <c r="E480" s="299" t="e">
        <f t="shared" si="9"/>
        <v>#DIV/0!</v>
      </c>
    </row>
    <row r="481" ht="20.1" customHeight="1" spans="1:5">
      <c r="A481" s="303">
        <v>206</v>
      </c>
      <c r="B481" s="304" t="s">
        <v>321</v>
      </c>
      <c r="C481" s="291">
        <f>SUBTOTAL(9,C482:C535)</f>
        <v>0</v>
      </c>
      <c r="D481" s="291">
        <f>SUBTOTAL(9,D482:D535)</f>
        <v>0</v>
      </c>
      <c r="E481" s="292" t="e">
        <f t="shared" si="9"/>
        <v>#DIV/0!</v>
      </c>
    </row>
    <row r="482" ht="20.1" customHeight="1" spans="1:5">
      <c r="A482" s="293">
        <v>20601</v>
      </c>
      <c r="B482" s="294" t="s">
        <v>322</v>
      </c>
      <c r="C482" s="295">
        <f>SUBTOTAL(9,C483:C486)</f>
        <v>0</v>
      </c>
      <c r="D482" s="295">
        <f>SUBTOTAL(9,D483:D486)</f>
        <v>0</v>
      </c>
      <c r="E482" s="296" t="e">
        <f t="shared" si="9"/>
        <v>#DIV/0!</v>
      </c>
    </row>
    <row r="483" ht="20.1" customHeight="1" spans="1:5">
      <c r="A483" s="297">
        <v>2060101</v>
      </c>
      <c r="B483" s="298" t="s">
        <v>13</v>
      </c>
      <c r="C483" s="275"/>
      <c r="D483" s="275"/>
      <c r="E483" s="299" t="e">
        <f t="shared" si="9"/>
        <v>#DIV/0!</v>
      </c>
    </row>
    <row r="484" ht="20.1" customHeight="1" spans="1:5">
      <c r="A484" s="297">
        <v>2060102</v>
      </c>
      <c r="B484" s="298" t="s">
        <v>14</v>
      </c>
      <c r="C484" s="275"/>
      <c r="D484" s="275"/>
      <c r="E484" s="299" t="e">
        <f t="shared" si="9"/>
        <v>#DIV/0!</v>
      </c>
    </row>
    <row r="485" ht="20.1" customHeight="1" spans="1:5">
      <c r="A485" s="297">
        <v>2060103</v>
      </c>
      <c r="B485" s="300" t="s">
        <v>15</v>
      </c>
      <c r="C485" s="275"/>
      <c r="D485" s="275"/>
      <c r="E485" s="299" t="e">
        <f t="shared" si="9"/>
        <v>#DIV/0!</v>
      </c>
    </row>
    <row r="486" ht="20.1" customHeight="1" spans="1:5">
      <c r="A486" s="297">
        <v>2060199</v>
      </c>
      <c r="B486" s="298" t="s">
        <v>323</v>
      </c>
      <c r="C486" s="275"/>
      <c r="D486" s="275"/>
      <c r="E486" s="299" t="e">
        <f t="shared" si="9"/>
        <v>#DIV/0!</v>
      </c>
    </row>
    <row r="487" ht="20.1" customHeight="1" spans="1:5">
      <c r="A487" s="293">
        <v>20602</v>
      </c>
      <c r="B487" s="294" t="s">
        <v>324</v>
      </c>
      <c r="C487" s="295">
        <f>SUBTOTAL(9,C488:C495)</f>
        <v>0</v>
      </c>
      <c r="D487" s="295">
        <f>SUBTOTAL(9,D488:D495)</f>
        <v>0</v>
      </c>
      <c r="E487" s="296" t="e">
        <f t="shared" si="9"/>
        <v>#DIV/0!</v>
      </c>
    </row>
    <row r="488" ht="20.1" customHeight="1" spans="1:5">
      <c r="A488" s="297">
        <v>2060201</v>
      </c>
      <c r="B488" s="298" t="s">
        <v>325</v>
      </c>
      <c r="C488" s="275"/>
      <c r="D488" s="275"/>
      <c r="E488" s="299" t="e">
        <f t="shared" si="9"/>
        <v>#DIV/0!</v>
      </c>
    </row>
    <row r="489" ht="20.1" customHeight="1" spans="1:5">
      <c r="A489" s="297">
        <v>2060202</v>
      </c>
      <c r="B489" s="298" t="s">
        <v>326</v>
      </c>
      <c r="C489" s="275"/>
      <c r="D489" s="275"/>
      <c r="E489" s="299" t="e">
        <f t="shared" si="9"/>
        <v>#DIV/0!</v>
      </c>
    </row>
    <row r="490" ht="20.1" customHeight="1" spans="1:5">
      <c r="A490" s="297">
        <v>2060203</v>
      </c>
      <c r="B490" s="298" t="s">
        <v>327</v>
      </c>
      <c r="C490" s="275"/>
      <c r="D490" s="275"/>
      <c r="E490" s="299" t="e">
        <f t="shared" si="9"/>
        <v>#DIV/0!</v>
      </c>
    </row>
    <row r="491" ht="20.1" customHeight="1" spans="1:5">
      <c r="A491" s="297">
        <v>2060204</v>
      </c>
      <c r="B491" s="301" t="s">
        <v>328</v>
      </c>
      <c r="C491" s="275"/>
      <c r="D491" s="275"/>
      <c r="E491" s="299" t="e">
        <f t="shared" si="9"/>
        <v>#DIV/0!</v>
      </c>
    </row>
    <row r="492" ht="20.1" customHeight="1" spans="1:5">
      <c r="A492" s="297">
        <v>2060205</v>
      </c>
      <c r="B492" s="301" t="s">
        <v>329</v>
      </c>
      <c r="C492" s="275"/>
      <c r="D492" s="275"/>
      <c r="E492" s="299" t="e">
        <f t="shared" si="9"/>
        <v>#DIV/0!</v>
      </c>
    </row>
    <row r="493" ht="20.1" customHeight="1" spans="1:5">
      <c r="A493" s="297">
        <v>2060206</v>
      </c>
      <c r="B493" s="301" t="s">
        <v>330</v>
      </c>
      <c r="C493" s="275"/>
      <c r="D493" s="275"/>
      <c r="E493" s="299" t="e">
        <f t="shared" si="9"/>
        <v>#DIV/0!</v>
      </c>
    </row>
    <row r="494" ht="20.1" customHeight="1" spans="1:5">
      <c r="A494" s="297">
        <v>2060207</v>
      </c>
      <c r="B494" s="301" t="s">
        <v>331</v>
      </c>
      <c r="C494" s="275"/>
      <c r="D494" s="275"/>
      <c r="E494" s="299" t="e">
        <f t="shared" si="9"/>
        <v>#DIV/0!</v>
      </c>
    </row>
    <row r="495" ht="20.1" customHeight="1" spans="1:5">
      <c r="A495" s="297">
        <v>2060299</v>
      </c>
      <c r="B495" s="301" t="s">
        <v>332</v>
      </c>
      <c r="C495" s="275"/>
      <c r="D495" s="275"/>
      <c r="E495" s="299" t="e">
        <f t="shared" si="9"/>
        <v>#DIV/0!</v>
      </c>
    </row>
    <row r="496" ht="20.1" customHeight="1" spans="1:5">
      <c r="A496" s="293">
        <v>20603</v>
      </c>
      <c r="B496" s="305" t="s">
        <v>333</v>
      </c>
      <c r="C496" s="295">
        <f>SUBTOTAL(9,C497:C501)</f>
        <v>0</v>
      </c>
      <c r="D496" s="295">
        <f>SUBTOTAL(9,D497:D501)</f>
        <v>0</v>
      </c>
      <c r="E496" s="296" t="e">
        <f t="shared" si="9"/>
        <v>#DIV/0!</v>
      </c>
    </row>
    <row r="497" ht="20.1" customHeight="1" spans="1:5">
      <c r="A497" s="297">
        <v>2060301</v>
      </c>
      <c r="B497" s="301" t="s">
        <v>325</v>
      </c>
      <c r="C497" s="275"/>
      <c r="D497" s="275"/>
      <c r="E497" s="299" t="e">
        <f t="shared" si="9"/>
        <v>#DIV/0!</v>
      </c>
    </row>
    <row r="498" ht="20.1" customHeight="1" spans="1:5">
      <c r="A498" s="297">
        <v>2060302</v>
      </c>
      <c r="B498" s="301" t="s">
        <v>334</v>
      </c>
      <c r="C498" s="275"/>
      <c r="D498" s="275"/>
      <c r="E498" s="299" t="e">
        <f t="shared" si="9"/>
        <v>#DIV/0!</v>
      </c>
    </row>
    <row r="499" ht="20.1" customHeight="1" spans="1:5">
      <c r="A499" s="297">
        <v>2060303</v>
      </c>
      <c r="B499" s="301" t="s">
        <v>335</v>
      </c>
      <c r="C499" s="275"/>
      <c r="D499" s="275"/>
      <c r="E499" s="299" t="e">
        <f t="shared" si="9"/>
        <v>#DIV/0!</v>
      </c>
    </row>
    <row r="500" ht="20.1" customHeight="1" spans="1:5">
      <c r="A500" s="297">
        <v>2060304</v>
      </c>
      <c r="B500" s="301" t="s">
        <v>336</v>
      </c>
      <c r="C500" s="275"/>
      <c r="D500" s="275"/>
      <c r="E500" s="299" t="e">
        <f t="shared" si="9"/>
        <v>#DIV/0!</v>
      </c>
    </row>
    <row r="501" ht="20.1" customHeight="1" spans="1:5">
      <c r="A501" s="297">
        <v>2060399</v>
      </c>
      <c r="B501" s="301" t="s">
        <v>337</v>
      </c>
      <c r="C501" s="275"/>
      <c r="D501" s="275"/>
      <c r="E501" s="299" t="e">
        <f t="shared" si="9"/>
        <v>#DIV/0!</v>
      </c>
    </row>
    <row r="502" ht="20.1" customHeight="1" spans="1:5">
      <c r="A502" s="293">
        <v>20604</v>
      </c>
      <c r="B502" s="305" t="s">
        <v>338</v>
      </c>
      <c r="C502" s="295">
        <f>SUBTOTAL(9,C503:C507)</f>
        <v>0</v>
      </c>
      <c r="D502" s="295">
        <f>SUBTOTAL(9,D503:D507)</f>
        <v>0</v>
      </c>
      <c r="E502" s="296" t="e">
        <f t="shared" si="9"/>
        <v>#DIV/0!</v>
      </c>
    </row>
    <row r="503" ht="20.1" customHeight="1" spans="1:5">
      <c r="A503" s="297">
        <v>2060401</v>
      </c>
      <c r="B503" s="301" t="s">
        <v>325</v>
      </c>
      <c r="C503" s="275"/>
      <c r="D503" s="275"/>
      <c r="E503" s="299" t="e">
        <f t="shared" si="9"/>
        <v>#DIV/0!</v>
      </c>
    </row>
    <row r="504" ht="20.1" customHeight="1" spans="1:5">
      <c r="A504" s="297">
        <v>2060402</v>
      </c>
      <c r="B504" s="301" t="s">
        <v>339</v>
      </c>
      <c r="C504" s="275"/>
      <c r="D504" s="275"/>
      <c r="E504" s="299" t="e">
        <f t="shared" si="9"/>
        <v>#DIV/0!</v>
      </c>
    </row>
    <row r="505" ht="20.1" customHeight="1" spans="1:5">
      <c r="A505" s="297">
        <v>2060403</v>
      </c>
      <c r="B505" s="301" t="s">
        <v>340</v>
      </c>
      <c r="C505" s="275"/>
      <c r="D505" s="275"/>
      <c r="E505" s="299" t="e">
        <f t="shared" si="9"/>
        <v>#DIV/0!</v>
      </c>
    </row>
    <row r="506" ht="20.1" customHeight="1" spans="1:5">
      <c r="A506" s="297">
        <v>2060404</v>
      </c>
      <c r="B506" s="301" t="s">
        <v>341</v>
      </c>
      <c r="C506" s="275"/>
      <c r="D506" s="275"/>
      <c r="E506" s="299" t="e">
        <f t="shared" si="9"/>
        <v>#DIV/0!</v>
      </c>
    </row>
    <row r="507" ht="20.1" customHeight="1" spans="1:5">
      <c r="A507" s="297">
        <v>2060499</v>
      </c>
      <c r="B507" s="301" t="s">
        <v>342</v>
      </c>
      <c r="C507" s="275"/>
      <c r="D507" s="275"/>
      <c r="E507" s="299" t="e">
        <f t="shared" si="9"/>
        <v>#DIV/0!</v>
      </c>
    </row>
    <row r="508" ht="20.1" customHeight="1" spans="1:5">
      <c r="A508" s="293">
        <v>20605</v>
      </c>
      <c r="B508" s="305" t="s">
        <v>343</v>
      </c>
      <c r="C508" s="295">
        <f>SUBTOTAL(9,C509:C512)</f>
        <v>0</v>
      </c>
      <c r="D508" s="295">
        <f>SUBTOTAL(9,D509:D512)</f>
        <v>0</v>
      </c>
      <c r="E508" s="296" t="e">
        <f t="shared" si="9"/>
        <v>#DIV/0!</v>
      </c>
    </row>
    <row r="509" ht="20.1" customHeight="1" spans="1:5">
      <c r="A509" s="297">
        <v>2060501</v>
      </c>
      <c r="B509" s="301" t="s">
        <v>325</v>
      </c>
      <c r="C509" s="275"/>
      <c r="D509" s="275"/>
      <c r="E509" s="299" t="e">
        <f t="shared" si="9"/>
        <v>#DIV/0!</v>
      </c>
    </row>
    <row r="510" ht="20.1" customHeight="1" spans="1:5">
      <c r="A510" s="297">
        <v>2060502</v>
      </c>
      <c r="B510" s="300" t="s">
        <v>344</v>
      </c>
      <c r="C510" s="275"/>
      <c r="D510" s="275"/>
      <c r="E510" s="299" t="e">
        <f t="shared" si="9"/>
        <v>#DIV/0!</v>
      </c>
    </row>
    <row r="511" ht="20.1" customHeight="1" spans="1:5">
      <c r="A511" s="297">
        <v>2060503</v>
      </c>
      <c r="B511" s="300" t="s">
        <v>345</v>
      </c>
      <c r="C511" s="275"/>
      <c r="D511" s="275"/>
      <c r="E511" s="299" t="e">
        <f t="shared" si="9"/>
        <v>#DIV/0!</v>
      </c>
    </row>
    <row r="512" ht="20.1" customHeight="1" spans="1:5">
      <c r="A512" s="297">
        <v>2060599</v>
      </c>
      <c r="B512" s="300" t="s">
        <v>346</v>
      </c>
      <c r="C512" s="275"/>
      <c r="D512" s="275"/>
      <c r="E512" s="299" t="e">
        <f t="shared" si="9"/>
        <v>#DIV/0!</v>
      </c>
    </row>
    <row r="513" ht="20.1" customHeight="1" spans="1:5">
      <c r="A513" s="293">
        <v>20606</v>
      </c>
      <c r="B513" s="302" t="s">
        <v>347</v>
      </c>
      <c r="C513" s="295">
        <f>SUBTOTAL(9,C514:C517)</f>
        <v>0</v>
      </c>
      <c r="D513" s="295">
        <f>SUBTOTAL(9,D514:D517)</f>
        <v>0</v>
      </c>
      <c r="E513" s="296" t="e">
        <f t="shared" si="9"/>
        <v>#DIV/0!</v>
      </c>
    </row>
    <row r="514" ht="20.1" customHeight="1" spans="1:5">
      <c r="A514" s="297">
        <v>2060601</v>
      </c>
      <c r="B514" s="301" t="s">
        <v>348</v>
      </c>
      <c r="C514" s="275"/>
      <c r="D514" s="275"/>
      <c r="E514" s="299" t="e">
        <f t="shared" si="9"/>
        <v>#DIV/0!</v>
      </c>
    </row>
    <row r="515" ht="20.1" customHeight="1" spans="1:5">
      <c r="A515" s="297">
        <v>2060602</v>
      </c>
      <c r="B515" s="301" t="s">
        <v>349</v>
      </c>
      <c r="C515" s="275"/>
      <c r="D515" s="275"/>
      <c r="E515" s="299" t="e">
        <f t="shared" si="9"/>
        <v>#DIV/0!</v>
      </c>
    </row>
    <row r="516" ht="20.1" customHeight="1" spans="1:5">
      <c r="A516" s="297">
        <v>2060603</v>
      </c>
      <c r="B516" s="301" t="s">
        <v>350</v>
      </c>
      <c r="C516" s="275"/>
      <c r="D516" s="275"/>
      <c r="E516" s="299" t="e">
        <f t="shared" si="9"/>
        <v>#DIV/0!</v>
      </c>
    </row>
    <row r="517" ht="20.1" customHeight="1" spans="1:5">
      <c r="A517" s="297">
        <v>2060699</v>
      </c>
      <c r="B517" s="301" t="s">
        <v>351</v>
      </c>
      <c r="C517" s="275"/>
      <c r="D517" s="275"/>
      <c r="E517" s="299" t="e">
        <f t="shared" si="9"/>
        <v>#DIV/0!</v>
      </c>
    </row>
    <row r="518" ht="20.1" customHeight="1" spans="1:5">
      <c r="A518" s="293">
        <v>20607</v>
      </c>
      <c r="B518" s="302" t="s">
        <v>352</v>
      </c>
      <c r="C518" s="295">
        <f>SUBTOTAL(9,C519:C524)</f>
        <v>0</v>
      </c>
      <c r="D518" s="295">
        <f>SUBTOTAL(9,D519:D524)</f>
        <v>0</v>
      </c>
      <c r="E518" s="296" t="e">
        <f t="shared" si="9"/>
        <v>#DIV/0!</v>
      </c>
    </row>
    <row r="519" ht="20.1" customHeight="1" spans="1:5">
      <c r="A519" s="297">
        <v>2060701</v>
      </c>
      <c r="B519" s="300" t="s">
        <v>325</v>
      </c>
      <c r="C519" s="275"/>
      <c r="D519" s="275"/>
      <c r="E519" s="299" t="e">
        <f t="shared" si="9"/>
        <v>#DIV/0!</v>
      </c>
    </row>
    <row r="520" ht="20.1" customHeight="1" spans="1:5">
      <c r="A520" s="297">
        <v>2060702</v>
      </c>
      <c r="B520" s="300" t="s">
        <v>353</v>
      </c>
      <c r="C520" s="275"/>
      <c r="D520" s="275"/>
      <c r="E520" s="299" t="e">
        <f t="shared" si="9"/>
        <v>#DIV/0!</v>
      </c>
    </row>
    <row r="521" ht="20.1" customHeight="1" spans="1:5">
      <c r="A521" s="297">
        <v>2060703</v>
      </c>
      <c r="B521" s="300" t="s">
        <v>354</v>
      </c>
      <c r="C521" s="275"/>
      <c r="D521" s="275"/>
      <c r="E521" s="299" t="e">
        <f t="shared" si="9"/>
        <v>#DIV/0!</v>
      </c>
    </row>
    <row r="522" ht="20.1" customHeight="1" spans="1:5">
      <c r="A522" s="297">
        <v>2060704</v>
      </c>
      <c r="B522" s="300" t="s">
        <v>355</v>
      </c>
      <c r="C522" s="275"/>
      <c r="D522" s="275"/>
      <c r="E522" s="299" t="e">
        <f t="shared" ref="E522:E585" si="10">SUM(D522-C522)/C522</f>
        <v>#DIV/0!</v>
      </c>
    </row>
    <row r="523" ht="20.1" customHeight="1" spans="1:5">
      <c r="A523" s="297">
        <v>2060705</v>
      </c>
      <c r="B523" s="300" t="s">
        <v>356</v>
      </c>
      <c r="C523" s="275"/>
      <c r="D523" s="275"/>
      <c r="E523" s="299" t="e">
        <f t="shared" si="10"/>
        <v>#DIV/0!</v>
      </c>
    </row>
    <row r="524" ht="20.1" customHeight="1" spans="1:5">
      <c r="A524" s="297">
        <v>2060799</v>
      </c>
      <c r="B524" s="300" t="s">
        <v>357</v>
      </c>
      <c r="C524" s="275"/>
      <c r="D524" s="275"/>
      <c r="E524" s="299" t="e">
        <f t="shared" si="10"/>
        <v>#DIV/0!</v>
      </c>
    </row>
    <row r="525" ht="20.1" customHeight="1" spans="1:5">
      <c r="A525" s="293">
        <v>20608</v>
      </c>
      <c r="B525" s="305" t="s">
        <v>358</v>
      </c>
      <c r="C525" s="295">
        <f>SUBTOTAL(9,C526:C528)</f>
        <v>0</v>
      </c>
      <c r="D525" s="295">
        <f>SUBTOTAL(9,D526:D528)</f>
        <v>0</v>
      </c>
      <c r="E525" s="296" t="e">
        <f t="shared" si="10"/>
        <v>#DIV/0!</v>
      </c>
    </row>
    <row r="526" ht="20.1" customHeight="1" spans="1:5">
      <c r="A526" s="297">
        <v>2060801</v>
      </c>
      <c r="B526" s="301" t="s">
        <v>359</v>
      </c>
      <c r="C526" s="275"/>
      <c r="D526" s="275"/>
      <c r="E526" s="299" t="e">
        <f t="shared" si="10"/>
        <v>#DIV/0!</v>
      </c>
    </row>
    <row r="527" ht="20.1" customHeight="1" spans="1:5">
      <c r="A527" s="297">
        <v>2060802</v>
      </c>
      <c r="B527" s="301" t="s">
        <v>360</v>
      </c>
      <c r="C527" s="275"/>
      <c r="D527" s="275"/>
      <c r="E527" s="299" t="e">
        <f t="shared" si="10"/>
        <v>#DIV/0!</v>
      </c>
    </row>
    <row r="528" ht="20.1" customHeight="1" spans="1:5">
      <c r="A528" s="297">
        <v>2060899</v>
      </c>
      <c r="B528" s="301" t="s">
        <v>361</v>
      </c>
      <c r="C528" s="275"/>
      <c r="D528" s="275"/>
      <c r="E528" s="299" t="e">
        <f t="shared" si="10"/>
        <v>#DIV/0!</v>
      </c>
    </row>
    <row r="529" ht="20.1" customHeight="1" spans="1:5">
      <c r="A529" s="293">
        <v>20609</v>
      </c>
      <c r="B529" s="302" t="s">
        <v>362</v>
      </c>
      <c r="C529" s="295">
        <f>SUBTOTAL(9,C530:C530)</f>
        <v>0</v>
      </c>
      <c r="D529" s="295">
        <f>SUBTOTAL(9,D530:D530)</f>
        <v>0</v>
      </c>
      <c r="E529" s="296" t="e">
        <f t="shared" si="10"/>
        <v>#DIV/0!</v>
      </c>
    </row>
    <row r="530" ht="20.1" customHeight="1" spans="1:5">
      <c r="A530" s="297">
        <v>2060901</v>
      </c>
      <c r="B530" s="300" t="s">
        <v>362</v>
      </c>
      <c r="C530" s="275"/>
      <c r="D530" s="275"/>
      <c r="E530" s="299" t="e">
        <f t="shared" si="10"/>
        <v>#DIV/0!</v>
      </c>
    </row>
    <row r="531" ht="20.1" customHeight="1" spans="1:5">
      <c r="A531" s="293">
        <v>20699</v>
      </c>
      <c r="B531" s="305" t="s">
        <v>363</v>
      </c>
      <c r="C531" s="295">
        <f>SUBTOTAL(9,C532:C535)</f>
        <v>0</v>
      </c>
      <c r="D531" s="295">
        <f>SUBTOTAL(9,D532:D535)</f>
        <v>0</v>
      </c>
      <c r="E531" s="296" t="e">
        <f t="shared" si="10"/>
        <v>#DIV/0!</v>
      </c>
    </row>
    <row r="532" ht="20.1" customHeight="1" spans="1:5">
      <c r="A532" s="297">
        <v>2069901</v>
      </c>
      <c r="B532" s="300" t="s">
        <v>364</v>
      </c>
      <c r="C532" s="275"/>
      <c r="D532" s="275"/>
      <c r="E532" s="299" t="e">
        <f t="shared" si="10"/>
        <v>#DIV/0!</v>
      </c>
    </row>
    <row r="533" ht="20.1" customHeight="1" spans="1:5">
      <c r="A533" s="297">
        <v>2069902</v>
      </c>
      <c r="B533" s="301" t="s">
        <v>365</v>
      </c>
      <c r="C533" s="275"/>
      <c r="D533" s="275"/>
      <c r="E533" s="299" t="e">
        <f t="shared" si="10"/>
        <v>#DIV/0!</v>
      </c>
    </row>
    <row r="534" ht="20.1" customHeight="1" spans="1:5">
      <c r="A534" s="297">
        <v>2069903</v>
      </c>
      <c r="B534" s="301" t="s">
        <v>366</v>
      </c>
      <c r="C534" s="275"/>
      <c r="D534" s="275"/>
      <c r="E534" s="299" t="e">
        <f t="shared" si="10"/>
        <v>#DIV/0!</v>
      </c>
    </row>
    <row r="535" ht="20.1" customHeight="1" spans="1:5">
      <c r="A535" s="297">
        <v>2069999</v>
      </c>
      <c r="B535" s="301" t="s">
        <v>363</v>
      </c>
      <c r="C535" s="275"/>
      <c r="D535" s="275"/>
      <c r="E535" s="299" t="e">
        <f t="shared" si="10"/>
        <v>#DIV/0!</v>
      </c>
    </row>
    <row r="536" ht="20.1" customHeight="1" spans="1:5">
      <c r="A536" s="303">
        <v>207</v>
      </c>
      <c r="B536" s="306" t="s">
        <v>367</v>
      </c>
      <c r="C536" s="291">
        <f>SUBTOTAL(9,C537:C590)</f>
        <v>0</v>
      </c>
      <c r="D536" s="291">
        <f>SUBTOTAL(9,D537:D590)</f>
        <v>0</v>
      </c>
      <c r="E536" s="292" t="e">
        <f t="shared" si="10"/>
        <v>#DIV/0!</v>
      </c>
    </row>
    <row r="537" ht="20.1" customHeight="1" spans="1:5">
      <c r="A537" s="293">
        <v>20701</v>
      </c>
      <c r="B537" s="302" t="s">
        <v>368</v>
      </c>
      <c r="C537" s="295">
        <f>SUBTOTAL(9,C538:C550)</f>
        <v>0</v>
      </c>
      <c r="D537" s="295">
        <f>SUBTOTAL(9,D538:D550)</f>
        <v>0</v>
      </c>
      <c r="E537" s="296" t="e">
        <f t="shared" si="10"/>
        <v>#DIV/0!</v>
      </c>
    </row>
    <row r="538" ht="20.1" customHeight="1" spans="1:5">
      <c r="A538" s="297">
        <v>2070101</v>
      </c>
      <c r="B538" s="300" t="s">
        <v>13</v>
      </c>
      <c r="C538" s="275"/>
      <c r="D538" s="275"/>
      <c r="E538" s="299" t="e">
        <f t="shared" si="10"/>
        <v>#DIV/0!</v>
      </c>
    </row>
    <row r="539" ht="20.1" customHeight="1" spans="1:5">
      <c r="A539" s="297">
        <v>2070102</v>
      </c>
      <c r="B539" s="301" t="s">
        <v>14</v>
      </c>
      <c r="C539" s="275"/>
      <c r="D539" s="275"/>
      <c r="E539" s="299" t="e">
        <f t="shared" si="10"/>
        <v>#DIV/0!</v>
      </c>
    </row>
    <row r="540" ht="20.1" customHeight="1" spans="1:5">
      <c r="A540" s="297">
        <v>2070103</v>
      </c>
      <c r="B540" s="301" t="s">
        <v>15</v>
      </c>
      <c r="C540" s="275"/>
      <c r="D540" s="275"/>
      <c r="E540" s="299" t="e">
        <f t="shared" si="10"/>
        <v>#DIV/0!</v>
      </c>
    </row>
    <row r="541" ht="20.1" customHeight="1" spans="1:5">
      <c r="A541" s="297">
        <v>2070104</v>
      </c>
      <c r="B541" s="300" t="s">
        <v>369</v>
      </c>
      <c r="C541" s="275"/>
      <c r="D541" s="275"/>
      <c r="E541" s="299" t="e">
        <f t="shared" si="10"/>
        <v>#DIV/0!</v>
      </c>
    </row>
    <row r="542" ht="20.1" customHeight="1" spans="1:5">
      <c r="A542" s="297">
        <v>2070105</v>
      </c>
      <c r="B542" s="301" t="s">
        <v>370</v>
      </c>
      <c r="C542" s="275"/>
      <c r="D542" s="275"/>
      <c r="E542" s="299" t="e">
        <f t="shared" si="10"/>
        <v>#DIV/0!</v>
      </c>
    </row>
    <row r="543" ht="20.1" customHeight="1" spans="1:5">
      <c r="A543" s="297">
        <v>2070106</v>
      </c>
      <c r="B543" s="301" t="s">
        <v>371</v>
      </c>
      <c r="C543" s="275"/>
      <c r="D543" s="275"/>
      <c r="E543" s="299" t="e">
        <f t="shared" si="10"/>
        <v>#DIV/0!</v>
      </c>
    </row>
    <row r="544" ht="20.1" customHeight="1" spans="1:5">
      <c r="A544" s="297">
        <v>2070107</v>
      </c>
      <c r="B544" s="301" t="s">
        <v>372</v>
      </c>
      <c r="C544" s="275"/>
      <c r="D544" s="275"/>
      <c r="E544" s="299" t="e">
        <f t="shared" si="10"/>
        <v>#DIV/0!</v>
      </c>
    </row>
    <row r="545" ht="20.1" customHeight="1" spans="1:5">
      <c r="A545" s="297">
        <v>2070108</v>
      </c>
      <c r="B545" s="301" t="s">
        <v>373</v>
      </c>
      <c r="C545" s="275"/>
      <c r="D545" s="275"/>
      <c r="E545" s="299" t="e">
        <f t="shared" si="10"/>
        <v>#DIV/0!</v>
      </c>
    </row>
    <row r="546" ht="20.1" customHeight="1" spans="1:5">
      <c r="A546" s="297">
        <v>2070109</v>
      </c>
      <c r="B546" s="301" t="s">
        <v>374</v>
      </c>
      <c r="C546" s="275"/>
      <c r="D546" s="275"/>
      <c r="E546" s="299" t="e">
        <f t="shared" si="10"/>
        <v>#DIV/0!</v>
      </c>
    </row>
    <row r="547" ht="20.1" customHeight="1" spans="1:5">
      <c r="A547" s="297">
        <v>2070110</v>
      </c>
      <c r="B547" s="301" t="s">
        <v>375</v>
      </c>
      <c r="C547" s="275"/>
      <c r="D547" s="275"/>
      <c r="E547" s="299" t="e">
        <f t="shared" si="10"/>
        <v>#DIV/0!</v>
      </c>
    </row>
    <row r="548" ht="20.1" customHeight="1" spans="1:5">
      <c r="A548" s="297">
        <v>2070111</v>
      </c>
      <c r="B548" s="301" t="s">
        <v>376</v>
      </c>
      <c r="C548" s="275"/>
      <c r="D548" s="275"/>
      <c r="E548" s="299" t="e">
        <f t="shared" si="10"/>
        <v>#DIV/0!</v>
      </c>
    </row>
    <row r="549" ht="20.1" customHeight="1" spans="1:5">
      <c r="A549" s="297">
        <v>2070112</v>
      </c>
      <c r="B549" s="301" t="s">
        <v>377</v>
      </c>
      <c r="C549" s="275"/>
      <c r="D549" s="275"/>
      <c r="E549" s="299" t="e">
        <f t="shared" si="10"/>
        <v>#DIV/0!</v>
      </c>
    </row>
    <row r="550" ht="20.1" customHeight="1" spans="1:5">
      <c r="A550" s="297">
        <v>2070199</v>
      </c>
      <c r="B550" s="301" t="s">
        <v>378</v>
      </c>
      <c r="C550" s="275"/>
      <c r="D550" s="275"/>
      <c r="E550" s="299" t="e">
        <f t="shared" si="10"/>
        <v>#DIV/0!</v>
      </c>
    </row>
    <row r="551" ht="20.1" customHeight="1" spans="1:5">
      <c r="A551" s="293">
        <v>20702</v>
      </c>
      <c r="B551" s="305" t="s">
        <v>379</v>
      </c>
      <c r="C551" s="295">
        <f>SUBTOTAL(9,C552:C558)</f>
        <v>0</v>
      </c>
      <c r="D551" s="295">
        <f>SUBTOTAL(9,D552:D558)</f>
        <v>0</v>
      </c>
      <c r="E551" s="296" t="e">
        <f t="shared" si="10"/>
        <v>#DIV/0!</v>
      </c>
    </row>
    <row r="552" ht="20.1" customHeight="1" spans="1:5">
      <c r="A552" s="297">
        <v>2070201</v>
      </c>
      <c r="B552" s="301" t="s">
        <v>13</v>
      </c>
      <c r="C552" s="275"/>
      <c r="D552" s="275"/>
      <c r="E552" s="299" t="e">
        <f t="shared" si="10"/>
        <v>#DIV/0!</v>
      </c>
    </row>
    <row r="553" ht="20.1" customHeight="1" spans="1:5">
      <c r="A553" s="297">
        <v>2070202</v>
      </c>
      <c r="B553" s="301" t="s">
        <v>14</v>
      </c>
      <c r="C553" s="275"/>
      <c r="D553" s="275"/>
      <c r="E553" s="299" t="e">
        <f t="shared" si="10"/>
        <v>#DIV/0!</v>
      </c>
    </row>
    <row r="554" ht="20.1" customHeight="1" spans="1:5">
      <c r="A554" s="297">
        <v>2070203</v>
      </c>
      <c r="B554" s="301" t="s">
        <v>15</v>
      </c>
      <c r="C554" s="275"/>
      <c r="D554" s="275"/>
      <c r="E554" s="299" t="e">
        <f t="shared" si="10"/>
        <v>#DIV/0!</v>
      </c>
    </row>
    <row r="555" ht="20.1" customHeight="1" spans="1:5">
      <c r="A555" s="297">
        <v>2070204</v>
      </c>
      <c r="B555" s="301" t="s">
        <v>380</v>
      </c>
      <c r="C555" s="275"/>
      <c r="D555" s="275"/>
      <c r="E555" s="299" t="e">
        <f t="shared" si="10"/>
        <v>#DIV/0!</v>
      </c>
    </row>
    <row r="556" ht="20.1" customHeight="1" spans="1:5">
      <c r="A556" s="297">
        <v>2070205</v>
      </c>
      <c r="B556" s="301" t="s">
        <v>381</v>
      </c>
      <c r="C556" s="275"/>
      <c r="D556" s="275"/>
      <c r="E556" s="299" t="e">
        <f t="shared" si="10"/>
        <v>#DIV/0!</v>
      </c>
    </row>
    <row r="557" ht="20.1" customHeight="1" spans="1:5">
      <c r="A557" s="297">
        <v>2070206</v>
      </c>
      <c r="B557" s="301" t="s">
        <v>382</v>
      </c>
      <c r="C557" s="275"/>
      <c r="D557" s="275"/>
      <c r="E557" s="299" t="e">
        <f t="shared" si="10"/>
        <v>#DIV/0!</v>
      </c>
    </row>
    <row r="558" ht="20.1" customHeight="1" spans="1:5">
      <c r="A558" s="297">
        <v>2070299</v>
      </c>
      <c r="B558" s="301" t="s">
        <v>383</v>
      </c>
      <c r="C558" s="275"/>
      <c r="D558" s="275"/>
      <c r="E558" s="299" t="e">
        <f t="shared" si="10"/>
        <v>#DIV/0!</v>
      </c>
    </row>
    <row r="559" ht="20.1" customHeight="1" spans="1:5">
      <c r="A559" s="293">
        <v>20703</v>
      </c>
      <c r="B559" s="305" t="s">
        <v>384</v>
      </c>
      <c r="C559" s="295">
        <f>SUBTOTAL(9,C560:C569)</f>
        <v>0</v>
      </c>
      <c r="D559" s="295">
        <f>SUBTOTAL(9,D560:D569)</f>
        <v>0</v>
      </c>
      <c r="E559" s="296" t="e">
        <f t="shared" si="10"/>
        <v>#DIV/0!</v>
      </c>
    </row>
    <row r="560" ht="20.1" customHeight="1" spans="1:5">
      <c r="A560" s="297">
        <v>2070301</v>
      </c>
      <c r="B560" s="301" t="s">
        <v>13</v>
      </c>
      <c r="C560" s="275"/>
      <c r="D560" s="275"/>
      <c r="E560" s="299" t="e">
        <f t="shared" si="10"/>
        <v>#DIV/0!</v>
      </c>
    </row>
    <row r="561" ht="20.1" customHeight="1" spans="1:5">
      <c r="A561" s="297">
        <v>2070302</v>
      </c>
      <c r="B561" s="301" t="s">
        <v>14</v>
      </c>
      <c r="C561" s="275"/>
      <c r="D561" s="275"/>
      <c r="E561" s="299" t="e">
        <f t="shared" si="10"/>
        <v>#DIV/0!</v>
      </c>
    </row>
    <row r="562" ht="20.1" customHeight="1" spans="1:5">
      <c r="A562" s="297">
        <v>2070303</v>
      </c>
      <c r="B562" s="301" t="s">
        <v>15</v>
      </c>
      <c r="C562" s="275"/>
      <c r="D562" s="275"/>
      <c r="E562" s="299" t="e">
        <f t="shared" si="10"/>
        <v>#DIV/0!</v>
      </c>
    </row>
    <row r="563" ht="20.1" customHeight="1" spans="1:5">
      <c r="A563" s="297">
        <v>2070304</v>
      </c>
      <c r="B563" s="301" t="s">
        <v>385</v>
      </c>
      <c r="C563" s="275"/>
      <c r="D563" s="275"/>
      <c r="E563" s="299" t="e">
        <f t="shared" si="10"/>
        <v>#DIV/0!</v>
      </c>
    </row>
    <row r="564" ht="20.1" customHeight="1" spans="1:5">
      <c r="A564" s="297">
        <v>2070305</v>
      </c>
      <c r="B564" s="301" t="s">
        <v>386</v>
      </c>
      <c r="C564" s="275"/>
      <c r="D564" s="275"/>
      <c r="E564" s="299" t="e">
        <f t="shared" si="10"/>
        <v>#DIV/0!</v>
      </c>
    </row>
    <row r="565" ht="20.1" customHeight="1" spans="1:5">
      <c r="A565" s="297">
        <v>2070306</v>
      </c>
      <c r="B565" s="301" t="s">
        <v>387</v>
      </c>
      <c r="C565" s="275"/>
      <c r="D565" s="275"/>
      <c r="E565" s="299" t="e">
        <f t="shared" si="10"/>
        <v>#DIV/0!</v>
      </c>
    </row>
    <row r="566" ht="20.1" customHeight="1" spans="1:5">
      <c r="A566" s="297">
        <v>2070307</v>
      </c>
      <c r="B566" s="301" t="s">
        <v>388</v>
      </c>
      <c r="C566" s="275"/>
      <c r="D566" s="275"/>
      <c r="E566" s="299" t="e">
        <f t="shared" si="10"/>
        <v>#DIV/0!</v>
      </c>
    </row>
    <row r="567" ht="20.1" customHeight="1" spans="1:5">
      <c r="A567" s="297">
        <v>2070308</v>
      </c>
      <c r="B567" s="301" t="s">
        <v>389</v>
      </c>
      <c r="C567" s="275"/>
      <c r="D567" s="275"/>
      <c r="E567" s="299" t="e">
        <f t="shared" si="10"/>
        <v>#DIV/0!</v>
      </c>
    </row>
    <row r="568" ht="20.1" customHeight="1" spans="1:5">
      <c r="A568" s="297">
        <v>2070309</v>
      </c>
      <c r="B568" s="301" t="s">
        <v>390</v>
      </c>
      <c r="C568" s="275"/>
      <c r="D568" s="275"/>
      <c r="E568" s="299" t="e">
        <f t="shared" si="10"/>
        <v>#DIV/0!</v>
      </c>
    </row>
    <row r="569" ht="20.1" customHeight="1" spans="1:5">
      <c r="A569" s="297">
        <v>2070399</v>
      </c>
      <c r="B569" s="301" t="s">
        <v>391</v>
      </c>
      <c r="C569" s="275"/>
      <c r="D569" s="275"/>
      <c r="E569" s="299" t="e">
        <f t="shared" si="10"/>
        <v>#DIV/0!</v>
      </c>
    </row>
    <row r="570" ht="20.1" customHeight="1" spans="1:5">
      <c r="A570" s="293">
        <v>20704</v>
      </c>
      <c r="B570" s="305" t="s">
        <v>392</v>
      </c>
      <c r="C570" s="295">
        <f>SUBTOTAL(9,C571:C577)</f>
        <v>0</v>
      </c>
      <c r="D570" s="295">
        <f>SUBTOTAL(9,D571:D577)</f>
        <v>0</v>
      </c>
      <c r="E570" s="296" t="e">
        <f t="shared" si="10"/>
        <v>#DIV/0!</v>
      </c>
    </row>
    <row r="571" ht="20.1" customHeight="1" spans="1:5">
      <c r="A571" s="297">
        <v>2070401</v>
      </c>
      <c r="B571" s="301" t="s">
        <v>13</v>
      </c>
      <c r="C571" s="275"/>
      <c r="D571" s="275"/>
      <c r="E571" s="299" t="e">
        <f t="shared" si="10"/>
        <v>#DIV/0!</v>
      </c>
    </row>
    <row r="572" ht="20.1" customHeight="1" spans="1:5">
      <c r="A572" s="297">
        <v>2070402</v>
      </c>
      <c r="B572" s="301" t="s">
        <v>14</v>
      </c>
      <c r="C572" s="275"/>
      <c r="D572" s="275"/>
      <c r="E572" s="299" t="e">
        <f t="shared" si="10"/>
        <v>#DIV/0!</v>
      </c>
    </row>
    <row r="573" ht="20.1" customHeight="1" spans="1:5">
      <c r="A573" s="297">
        <v>2070403</v>
      </c>
      <c r="B573" s="301" t="s">
        <v>15</v>
      </c>
      <c r="C573" s="275"/>
      <c r="D573" s="275"/>
      <c r="E573" s="299" t="e">
        <f t="shared" si="10"/>
        <v>#DIV/0!</v>
      </c>
    </row>
    <row r="574" ht="20.1" customHeight="1" spans="1:5">
      <c r="A574" s="297">
        <v>2070404</v>
      </c>
      <c r="B574" s="301" t="s">
        <v>393</v>
      </c>
      <c r="C574" s="275"/>
      <c r="D574" s="275"/>
      <c r="E574" s="299" t="e">
        <f t="shared" si="10"/>
        <v>#DIV/0!</v>
      </c>
    </row>
    <row r="575" ht="20.1" customHeight="1" spans="1:5">
      <c r="A575" s="297">
        <v>2070405</v>
      </c>
      <c r="B575" s="301" t="s">
        <v>394</v>
      </c>
      <c r="C575" s="275"/>
      <c r="D575" s="275"/>
      <c r="E575" s="299" t="e">
        <f t="shared" si="10"/>
        <v>#DIV/0!</v>
      </c>
    </row>
    <row r="576" ht="20.1" customHeight="1" spans="1:5">
      <c r="A576" s="297">
        <v>2070406</v>
      </c>
      <c r="B576" s="301" t="s">
        <v>395</v>
      </c>
      <c r="C576" s="275"/>
      <c r="D576" s="275"/>
      <c r="E576" s="299" t="e">
        <f t="shared" si="10"/>
        <v>#DIV/0!</v>
      </c>
    </row>
    <row r="577" ht="20.1" customHeight="1" spans="1:5">
      <c r="A577" s="297">
        <v>2070499</v>
      </c>
      <c r="B577" s="301" t="s">
        <v>397</v>
      </c>
      <c r="C577" s="275"/>
      <c r="D577" s="275"/>
      <c r="E577" s="299" t="e">
        <f t="shared" si="10"/>
        <v>#DIV/0!</v>
      </c>
    </row>
    <row r="578" ht="20.1" customHeight="1" spans="1:5">
      <c r="A578" s="293">
        <v>20705</v>
      </c>
      <c r="B578" s="305" t="s">
        <v>398</v>
      </c>
      <c r="C578" s="295">
        <f>SUBTOTAL(9,C579:C586)</f>
        <v>0</v>
      </c>
      <c r="D578" s="295">
        <f>SUBTOTAL(9,D579:D586)</f>
        <v>0</v>
      </c>
      <c r="E578" s="296" t="e">
        <f t="shared" si="10"/>
        <v>#DIV/0!</v>
      </c>
    </row>
    <row r="579" ht="20.1" customHeight="1" spans="1:5">
      <c r="A579" s="297">
        <v>2070501</v>
      </c>
      <c r="B579" s="301" t="s">
        <v>13</v>
      </c>
      <c r="C579" s="275"/>
      <c r="D579" s="275"/>
      <c r="E579" s="299" t="e">
        <f t="shared" si="10"/>
        <v>#DIV/0!</v>
      </c>
    </row>
    <row r="580" ht="20.1" customHeight="1" spans="1:5">
      <c r="A580" s="297">
        <v>2070502</v>
      </c>
      <c r="B580" s="301" t="s">
        <v>14</v>
      </c>
      <c r="C580" s="275"/>
      <c r="D580" s="275"/>
      <c r="E580" s="299" t="e">
        <f t="shared" si="10"/>
        <v>#DIV/0!</v>
      </c>
    </row>
    <row r="581" ht="20.1" customHeight="1" spans="1:5">
      <c r="A581" s="297">
        <v>2070503</v>
      </c>
      <c r="B581" s="301" t="s">
        <v>15</v>
      </c>
      <c r="C581" s="275"/>
      <c r="D581" s="275"/>
      <c r="E581" s="299" t="e">
        <f t="shared" si="10"/>
        <v>#DIV/0!</v>
      </c>
    </row>
    <row r="582" ht="20.1" customHeight="1" spans="1:5">
      <c r="A582" s="297">
        <v>2070504</v>
      </c>
      <c r="B582" s="301" t="s">
        <v>399</v>
      </c>
      <c r="C582" s="275"/>
      <c r="D582" s="275"/>
      <c r="E582" s="299" t="e">
        <f t="shared" si="10"/>
        <v>#DIV/0!</v>
      </c>
    </row>
    <row r="583" ht="20.1" customHeight="1" spans="1:5">
      <c r="A583" s="297">
        <v>2070505</v>
      </c>
      <c r="B583" s="301" t="s">
        <v>400</v>
      </c>
      <c r="C583" s="275"/>
      <c r="D583" s="275"/>
      <c r="E583" s="299" t="e">
        <f t="shared" si="10"/>
        <v>#DIV/0!</v>
      </c>
    </row>
    <row r="584" ht="20.1" customHeight="1" spans="1:5">
      <c r="A584" s="297">
        <v>2070506</v>
      </c>
      <c r="B584" s="301" t="s">
        <v>401</v>
      </c>
      <c r="C584" s="275"/>
      <c r="D584" s="275"/>
      <c r="E584" s="299" t="e">
        <f t="shared" si="10"/>
        <v>#DIV/0!</v>
      </c>
    </row>
    <row r="585" ht="20.1" customHeight="1" spans="1:5">
      <c r="A585" s="297">
        <v>2070507</v>
      </c>
      <c r="B585" s="301" t="s">
        <v>402</v>
      </c>
      <c r="C585" s="275"/>
      <c r="D585" s="275"/>
      <c r="E585" s="299" t="e">
        <f t="shared" si="10"/>
        <v>#DIV/0!</v>
      </c>
    </row>
    <row r="586" ht="20.1" customHeight="1" spans="1:5">
      <c r="A586" s="297">
        <v>2070599</v>
      </c>
      <c r="B586" s="301" t="s">
        <v>403</v>
      </c>
      <c r="C586" s="275"/>
      <c r="D586" s="275"/>
      <c r="E586" s="299" t="e">
        <f t="shared" ref="E586:E649" si="11">SUM(D586-C586)/C586</f>
        <v>#DIV/0!</v>
      </c>
    </row>
    <row r="587" ht="20.1" customHeight="1" spans="1:5">
      <c r="A587" s="293">
        <v>20799</v>
      </c>
      <c r="B587" s="305" t="s">
        <v>404</v>
      </c>
      <c r="C587" s="295">
        <f>SUBTOTAL(9,C588:C590)</f>
        <v>0</v>
      </c>
      <c r="D587" s="295">
        <f>SUBTOTAL(9,D588:D590)</f>
        <v>0</v>
      </c>
      <c r="E587" s="296" t="e">
        <f t="shared" si="11"/>
        <v>#DIV/0!</v>
      </c>
    </row>
    <row r="588" ht="20.1" customHeight="1" spans="1:5">
      <c r="A588" s="297">
        <v>2079902</v>
      </c>
      <c r="B588" s="301" t="s">
        <v>405</v>
      </c>
      <c r="C588" s="275"/>
      <c r="D588" s="275"/>
      <c r="E588" s="299" t="e">
        <f t="shared" si="11"/>
        <v>#DIV/0!</v>
      </c>
    </row>
    <row r="589" ht="20.1" customHeight="1" spans="1:5">
      <c r="A589" s="297">
        <v>2079903</v>
      </c>
      <c r="B589" s="301" t="s">
        <v>406</v>
      </c>
      <c r="C589" s="275"/>
      <c r="D589" s="275"/>
      <c r="E589" s="299" t="e">
        <f t="shared" si="11"/>
        <v>#DIV/0!</v>
      </c>
    </row>
    <row r="590" ht="20.1" customHeight="1" spans="1:5">
      <c r="A590" s="297">
        <v>2079999</v>
      </c>
      <c r="B590" s="301" t="s">
        <v>404</v>
      </c>
      <c r="C590" s="275"/>
      <c r="D590" s="275"/>
      <c r="E590" s="299" t="e">
        <f t="shared" si="11"/>
        <v>#DIV/0!</v>
      </c>
    </row>
    <row r="591" ht="20.1" customHeight="1" spans="1:5">
      <c r="A591" s="303">
        <v>208</v>
      </c>
      <c r="B591" s="306" t="s">
        <v>407</v>
      </c>
      <c r="C591" s="291">
        <f>SUBTOTAL(9,C592:C706)</f>
        <v>0</v>
      </c>
      <c r="D591" s="291">
        <f>SUBTOTAL(9,D592:D706)</f>
        <v>0</v>
      </c>
      <c r="E591" s="292" t="e">
        <f t="shared" si="11"/>
        <v>#DIV/0!</v>
      </c>
    </row>
    <row r="592" ht="20.1" customHeight="1" spans="1:5">
      <c r="A592" s="293">
        <v>20801</v>
      </c>
      <c r="B592" s="305" t="s">
        <v>408</v>
      </c>
      <c r="C592" s="295">
        <f>SUBTOTAL(9,C593:C605)</f>
        <v>0</v>
      </c>
      <c r="D592" s="295">
        <f>SUBTOTAL(9,D593:D605)</f>
        <v>0</v>
      </c>
      <c r="E592" s="296" t="e">
        <f t="shared" si="11"/>
        <v>#DIV/0!</v>
      </c>
    </row>
    <row r="593" ht="20.1" customHeight="1" spans="1:5">
      <c r="A593" s="297">
        <v>2080101</v>
      </c>
      <c r="B593" s="301" t="s">
        <v>13</v>
      </c>
      <c r="C593" s="275"/>
      <c r="D593" s="275"/>
      <c r="E593" s="299" t="e">
        <f t="shared" si="11"/>
        <v>#DIV/0!</v>
      </c>
    </row>
    <row r="594" ht="20.1" customHeight="1" spans="1:5">
      <c r="A594" s="297">
        <v>2080102</v>
      </c>
      <c r="B594" s="301" t="s">
        <v>14</v>
      </c>
      <c r="C594" s="275"/>
      <c r="D594" s="275"/>
      <c r="E594" s="299" t="e">
        <f t="shared" si="11"/>
        <v>#DIV/0!</v>
      </c>
    </row>
    <row r="595" ht="20.1" customHeight="1" spans="1:5">
      <c r="A595" s="297">
        <v>2080103</v>
      </c>
      <c r="B595" s="301" t="s">
        <v>15</v>
      </c>
      <c r="C595" s="275"/>
      <c r="D595" s="275"/>
      <c r="E595" s="299" t="e">
        <f t="shared" si="11"/>
        <v>#DIV/0!</v>
      </c>
    </row>
    <row r="596" ht="20.1" customHeight="1" spans="1:5">
      <c r="A596" s="297">
        <v>2080104</v>
      </c>
      <c r="B596" s="301" t="s">
        <v>409</v>
      </c>
      <c r="C596" s="275"/>
      <c r="D596" s="275"/>
      <c r="E596" s="299" t="e">
        <f t="shared" si="11"/>
        <v>#DIV/0!</v>
      </c>
    </row>
    <row r="597" ht="20.1" customHeight="1" spans="1:5">
      <c r="A597" s="297">
        <v>2080105</v>
      </c>
      <c r="B597" s="301" t="s">
        <v>410</v>
      </c>
      <c r="C597" s="275"/>
      <c r="D597" s="275"/>
      <c r="E597" s="299" t="e">
        <f t="shared" si="11"/>
        <v>#DIV/0!</v>
      </c>
    </row>
    <row r="598" ht="20.1" customHeight="1" spans="1:5">
      <c r="A598" s="297">
        <v>2080106</v>
      </c>
      <c r="B598" s="301" t="s">
        <v>411</v>
      </c>
      <c r="C598" s="275"/>
      <c r="D598" s="275"/>
      <c r="E598" s="299" t="e">
        <f t="shared" si="11"/>
        <v>#DIV/0!</v>
      </c>
    </row>
    <row r="599" ht="20.1" customHeight="1" spans="1:5">
      <c r="A599" s="297">
        <v>2080107</v>
      </c>
      <c r="B599" s="301" t="s">
        <v>412</v>
      </c>
      <c r="C599" s="275"/>
      <c r="D599" s="275"/>
      <c r="E599" s="299" t="e">
        <f t="shared" si="11"/>
        <v>#DIV/0!</v>
      </c>
    </row>
    <row r="600" ht="20.1" customHeight="1" spans="1:5">
      <c r="A600" s="297">
        <v>2080108</v>
      </c>
      <c r="B600" s="301" t="s">
        <v>55</v>
      </c>
      <c r="C600" s="275"/>
      <c r="D600" s="275"/>
      <c r="E600" s="299" t="e">
        <f t="shared" si="11"/>
        <v>#DIV/0!</v>
      </c>
    </row>
    <row r="601" ht="20.1" customHeight="1" spans="1:5">
      <c r="A601" s="297">
        <v>2080109</v>
      </c>
      <c r="B601" s="301" t="s">
        <v>413</v>
      </c>
      <c r="C601" s="275"/>
      <c r="D601" s="275"/>
      <c r="E601" s="299" t="e">
        <f t="shared" si="11"/>
        <v>#DIV/0!</v>
      </c>
    </row>
    <row r="602" ht="20.1" customHeight="1" spans="1:5">
      <c r="A602" s="297">
        <v>2080110</v>
      </c>
      <c r="B602" s="301" t="s">
        <v>414</v>
      </c>
      <c r="C602" s="275"/>
      <c r="D602" s="275"/>
      <c r="E602" s="299" t="e">
        <f t="shared" si="11"/>
        <v>#DIV/0!</v>
      </c>
    </row>
    <row r="603" ht="20.1" customHeight="1" spans="1:5">
      <c r="A603" s="297">
        <v>2080111</v>
      </c>
      <c r="B603" s="301" t="s">
        <v>415</v>
      </c>
      <c r="C603" s="275"/>
      <c r="D603" s="275"/>
      <c r="E603" s="299" t="e">
        <f t="shared" si="11"/>
        <v>#DIV/0!</v>
      </c>
    </row>
    <row r="604" ht="20.1" customHeight="1" spans="1:5">
      <c r="A604" s="297">
        <v>2080112</v>
      </c>
      <c r="B604" s="301" t="s">
        <v>416</v>
      </c>
      <c r="C604" s="275"/>
      <c r="D604" s="275"/>
      <c r="E604" s="299" t="e">
        <f t="shared" si="11"/>
        <v>#DIV/0!</v>
      </c>
    </row>
    <row r="605" ht="20.1" customHeight="1" spans="1:5">
      <c r="A605" s="297">
        <v>2080199</v>
      </c>
      <c r="B605" s="301" t="s">
        <v>417</v>
      </c>
      <c r="C605" s="275"/>
      <c r="D605" s="275"/>
      <c r="E605" s="299" t="e">
        <f t="shared" si="11"/>
        <v>#DIV/0!</v>
      </c>
    </row>
    <row r="606" ht="20.1" customHeight="1" spans="1:5">
      <c r="A606" s="293">
        <v>20802</v>
      </c>
      <c r="B606" s="305" t="s">
        <v>418</v>
      </c>
      <c r="C606" s="295">
        <f>SUBTOTAL(9,C607:C616)</f>
        <v>0</v>
      </c>
      <c r="D606" s="295">
        <f>SUBTOTAL(9,D607:D616)</f>
        <v>0</v>
      </c>
      <c r="E606" s="296" t="e">
        <f t="shared" si="11"/>
        <v>#DIV/0!</v>
      </c>
    </row>
    <row r="607" ht="20.1" customHeight="1" spans="1:5">
      <c r="A607" s="297">
        <v>2080201</v>
      </c>
      <c r="B607" s="301" t="s">
        <v>13</v>
      </c>
      <c r="C607" s="275"/>
      <c r="D607" s="275"/>
      <c r="E607" s="299" t="e">
        <f t="shared" si="11"/>
        <v>#DIV/0!</v>
      </c>
    </row>
    <row r="608" ht="20.1" customHeight="1" spans="1:5">
      <c r="A608" s="297">
        <v>2080202</v>
      </c>
      <c r="B608" s="301" t="s">
        <v>14</v>
      </c>
      <c r="C608" s="275"/>
      <c r="D608" s="275"/>
      <c r="E608" s="299" t="e">
        <f t="shared" si="11"/>
        <v>#DIV/0!</v>
      </c>
    </row>
    <row r="609" ht="20.1" customHeight="1" spans="1:5">
      <c r="A609" s="297">
        <v>2080203</v>
      </c>
      <c r="B609" s="301" t="s">
        <v>15</v>
      </c>
      <c r="C609" s="275"/>
      <c r="D609" s="275"/>
      <c r="E609" s="299" t="e">
        <f t="shared" si="11"/>
        <v>#DIV/0!</v>
      </c>
    </row>
    <row r="610" ht="20.1" customHeight="1" spans="1:5">
      <c r="A610" s="297">
        <v>2080204</v>
      </c>
      <c r="B610" s="301" t="s">
        <v>419</v>
      </c>
      <c r="C610" s="275"/>
      <c r="D610" s="275"/>
      <c r="E610" s="299" t="e">
        <f t="shared" si="11"/>
        <v>#DIV/0!</v>
      </c>
    </row>
    <row r="611" ht="20.1" customHeight="1" spans="1:5">
      <c r="A611" s="297">
        <v>2080205</v>
      </c>
      <c r="B611" s="301" t="s">
        <v>420</v>
      </c>
      <c r="C611" s="275"/>
      <c r="D611" s="275"/>
      <c r="E611" s="299" t="e">
        <f t="shared" si="11"/>
        <v>#DIV/0!</v>
      </c>
    </row>
    <row r="612" ht="20.1" customHeight="1" spans="1:5">
      <c r="A612" s="297">
        <v>2080206</v>
      </c>
      <c r="B612" s="301" t="s">
        <v>421</v>
      </c>
      <c r="C612" s="275"/>
      <c r="D612" s="275"/>
      <c r="E612" s="299" t="e">
        <f t="shared" si="11"/>
        <v>#DIV/0!</v>
      </c>
    </row>
    <row r="613" ht="20.1" customHeight="1" spans="1:5">
      <c r="A613" s="297">
        <v>2080207</v>
      </c>
      <c r="B613" s="301" t="s">
        <v>422</v>
      </c>
      <c r="C613" s="275"/>
      <c r="D613" s="275"/>
      <c r="E613" s="299" t="e">
        <f t="shared" si="11"/>
        <v>#DIV/0!</v>
      </c>
    </row>
    <row r="614" ht="20.1" customHeight="1" spans="1:5">
      <c r="A614" s="297">
        <v>2080208</v>
      </c>
      <c r="B614" s="301" t="s">
        <v>423</v>
      </c>
      <c r="C614" s="275"/>
      <c r="D614" s="275"/>
      <c r="E614" s="299" t="e">
        <f t="shared" si="11"/>
        <v>#DIV/0!</v>
      </c>
    </row>
    <row r="615" ht="20.1" customHeight="1" spans="1:5">
      <c r="A615" s="297">
        <v>2080209</v>
      </c>
      <c r="B615" s="301" t="s">
        <v>424</v>
      </c>
      <c r="C615" s="275"/>
      <c r="D615" s="275"/>
      <c r="E615" s="299" t="e">
        <f t="shared" si="11"/>
        <v>#DIV/0!</v>
      </c>
    </row>
    <row r="616" ht="20.1" customHeight="1" spans="1:5">
      <c r="A616" s="297">
        <v>2080299</v>
      </c>
      <c r="B616" s="301" t="s">
        <v>425</v>
      </c>
      <c r="C616" s="275"/>
      <c r="D616" s="275"/>
      <c r="E616" s="299" t="e">
        <f t="shared" si="11"/>
        <v>#DIV/0!</v>
      </c>
    </row>
    <row r="617" ht="20.1" customHeight="1" spans="1:5">
      <c r="A617" s="293">
        <v>20803</v>
      </c>
      <c r="B617" s="305" t="s">
        <v>426</v>
      </c>
      <c r="C617" s="295">
        <f>SUBTOTAL(9,C618:C624)</f>
        <v>0</v>
      </c>
      <c r="D617" s="295">
        <f>SUBTOTAL(9,D618:D624)</f>
        <v>0</v>
      </c>
      <c r="E617" s="296" t="e">
        <f t="shared" si="11"/>
        <v>#DIV/0!</v>
      </c>
    </row>
    <row r="618" ht="20.1" customHeight="1" spans="1:5">
      <c r="A618" s="297">
        <v>2080301</v>
      </c>
      <c r="B618" s="301" t="s">
        <v>427</v>
      </c>
      <c r="C618" s="275"/>
      <c r="D618" s="275"/>
      <c r="E618" s="299" t="e">
        <f t="shared" si="11"/>
        <v>#DIV/0!</v>
      </c>
    </row>
    <row r="619" ht="20.1" customHeight="1" spans="1:5">
      <c r="A619" s="297">
        <v>2080302</v>
      </c>
      <c r="B619" s="301" t="s">
        <v>428</v>
      </c>
      <c r="C619" s="275"/>
      <c r="D619" s="275"/>
      <c r="E619" s="299" t="e">
        <f t="shared" si="11"/>
        <v>#DIV/0!</v>
      </c>
    </row>
    <row r="620" ht="20.1" customHeight="1" spans="1:5">
      <c r="A620" s="297">
        <v>2080303</v>
      </c>
      <c r="B620" s="301" t="s">
        <v>429</v>
      </c>
      <c r="C620" s="275"/>
      <c r="D620" s="275"/>
      <c r="E620" s="299" t="e">
        <f t="shared" si="11"/>
        <v>#DIV/0!</v>
      </c>
    </row>
    <row r="621" ht="20.1" customHeight="1" spans="1:5">
      <c r="A621" s="297">
        <v>2080304</v>
      </c>
      <c r="B621" s="301" t="s">
        <v>430</v>
      </c>
      <c r="C621" s="275"/>
      <c r="D621" s="275"/>
      <c r="E621" s="299" t="e">
        <f t="shared" si="11"/>
        <v>#DIV/0!</v>
      </c>
    </row>
    <row r="622" ht="20.1" customHeight="1" spans="1:5">
      <c r="A622" s="297">
        <v>2080305</v>
      </c>
      <c r="B622" s="301" t="s">
        <v>431</v>
      </c>
      <c r="C622" s="275"/>
      <c r="D622" s="275"/>
      <c r="E622" s="299" t="e">
        <f t="shared" si="11"/>
        <v>#DIV/0!</v>
      </c>
    </row>
    <row r="623" ht="20.1" customHeight="1" spans="1:5">
      <c r="A623" s="297">
        <v>2080308</v>
      </c>
      <c r="B623" s="301" t="s">
        <v>432</v>
      </c>
      <c r="C623" s="275"/>
      <c r="D623" s="275"/>
      <c r="E623" s="299" t="e">
        <f t="shared" si="11"/>
        <v>#DIV/0!</v>
      </c>
    </row>
    <row r="624" ht="20.1" customHeight="1" spans="1:5">
      <c r="A624" s="297">
        <v>2080399</v>
      </c>
      <c r="B624" s="301" t="s">
        <v>433</v>
      </c>
      <c r="C624" s="275"/>
      <c r="D624" s="275"/>
      <c r="E624" s="299" t="e">
        <f t="shared" si="11"/>
        <v>#DIV/0!</v>
      </c>
    </row>
    <row r="625" ht="20.1" customHeight="1" spans="1:5">
      <c r="A625" s="293">
        <v>20804</v>
      </c>
      <c r="B625" s="305" t="s">
        <v>434</v>
      </c>
      <c r="C625" s="295">
        <f>SUBTOTAL(9,C626:C626)</f>
        <v>0</v>
      </c>
      <c r="D625" s="295">
        <f>SUBTOTAL(9,D626:D626)</f>
        <v>0</v>
      </c>
      <c r="E625" s="296" t="e">
        <f t="shared" si="11"/>
        <v>#DIV/0!</v>
      </c>
    </row>
    <row r="626" ht="20.1" customHeight="1" spans="1:5">
      <c r="A626" s="297">
        <v>2080402</v>
      </c>
      <c r="B626" s="301" t="s">
        <v>435</v>
      </c>
      <c r="C626" s="275"/>
      <c r="D626" s="275"/>
      <c r="E626" s="299" t="e">
        <f t="shared" si="11"/>
        <v>#DIV/0!</v>
      </c>
    </row>
    <row r="627" ht="20.1" customHeight="1" spans="1:5">
      <c r="A627" s="293">
        <v>20805</v>
      </c>
      <c r="B627" s="305" t="s">
        <v>436</v>
      </c>
      <c r="C627" s="295">
        <f>SUBTOTAL(9,C628:C632)</f>
        <v>0</v>
      </c>
      <c r="D627" s="295">
        <f>SUBTOTAL(9,D628:D632)</f>
        <v>0</v>
      </c>
      <c r="E627" s="296" t="e">
        <f t="shared" si="11"/>
        <v>#DIV/0!</v>
      </c>
    </row>
    <row r="628" ht="20.1" customHeight="1" spans="1:5">
      <c r="A628" s="297">
        <v>2080501</v>
      </c>
      <c r="B628" s="301" t="s">
        <v>437</v>
      </c>
      <c r="C628" s="275"/>
      <c r="D628" s="275"/>
      <c r="E628" s="299" t="e">
        <f t="shared" si="11"/>
        <v>#DIV/0!</v>
      </c>
    </row>
    <row r="629" ht="20.1" customHeight="1" spans="1:5">
      <c r="A629" s="297">
        <v>2080502</v>
      </c>
      <c r="B629" s="301" t="s">
        <v>438</v>
      </c>
      <c r="C629" s="275"/>
      <c r="D629" s="275"/>
      <c r="E629" s="299" t="e">
        <f t="shared" si="11"/>
        <v>#DIV/0!</v>
      </c>
    </row>
    <row r="630" ht="20.1" customHeight="1" spans="1:5">
      <c r="A630" s="297">
        <v>2080503</v>
      </c>
      <c r="B630" s="301" t="s">
        <v>439</v>
      </c>
      <c r="C630" s="275"/>
      <c r="D630" s="275"/>
      <c r="E630" s="299" t="e">
        <f t="shared" si="11"/>
        <v>#DIV/0!</v>
      </c>
    </row>
    <row r="631" ht="20.1" customHeight="1" spans="1:5">
      <c r="A631" s="297">
        <v>2080504</v>
      </c>
      <c r="B631" s="301" t="s">
        <v>440</v>
      </c>
      <c r="C631" s="275"/>
      <c r="D631" s="275"/>
      <c r="E631" s="299" t="e">
        <f t="shared" si="11"/>
        <v>#DIV/0!</v>
      </c>
    </row>
    <row r="632" ht="20.1" customHeight="1" spans="1:5">
      <c r="A632" s="297">
        <v>2080599</v>
      </c>
      <c r="B632" s="301" t="s">
        <v>441</v>
      </c>
      <c r="C632" s="275"/>
      <c r="D632" s="275"/>
      <c r="E632" s="299" t="e">
        <f t="shared" si="11"/>
        <v>#DIV/0!</v>
      </c>
    </row>
    <row r="633" ht="20.1" customHeight="1" spans="1:5">
      <c r="A633" s="293">
        <v>20806</v>
      </c>
      <c r="B633" s="305" t="s">
        <v>442</v>
      </c>
      <c r="C633" s="295">
        <f>SUBTOTAL(9,C634:C636)</f>
        <v>0</v>
      </c>
      <c r="D633" s="295">
        <f>SUBTOTAL(9,D634:D636)</f>
        <v>0</v>
      </c>
      <c r="E633" s="296" t="e">
        <f t="shared" si="11"/>
        <v>#DIV/0!</v>
      </c>
    </row>
    <row r="634" ht="20.1" customHeight="1" spans="1:5">
      <c r="A634" s="297">
        <v>2080601</v>
      </c>
      <c r="B634" s="301" t="s">
        <v>443</v>
      </c>
      <c r="C634" s="275"/>
      <c r="D634" s="275"/>
      <c r="E634" s="299" t="e">
        <f t="shared" si="11"/>
        <v>#DIV/0!</v>
      </c>
    </row>
    <row r="635" ht="20.1" customHeight="1" spans="1:5">
      <c r="A635" s="297">
        <v>2080602</v>
      </c>
      <c r="B635" s="301" t="s">
        <v>444</v>
      </c>
      <c r="C635" s="275"/>
      <c r="D635" s="275"/>
      <c r="E635" s="299" t="e">
        <f t="shared" si="11"/>
        <v>#DIV/0!</v>
      </c>
    </row>
    <row r="636" ht="20.1" customHeight="1" spans="1:5">
      <c r="A636" s="297">
        <v>2080699</v>
      </c>
      <c r="B636" s="301" t="s">
        <v>445</v>
      </c>
      <c r="C636" s="275"/>
      <c r="D636" s="275"/>
      <c r="E636" s="299" t="e">
        <f t="shared" si="11"/>
        <v>#DIV/0!</v>
      </c>
    </row>
    <row r="637" ht="20.1" customHeight="1" spans="1:5">
      <c r="A637" s="293">
        <v>20807</v>
      </c>
      <c r="B637" s="305" t="s">
        <v>446</v>
      </c>
      <c r="C637" s="295">
        <f>SUBTOTAL(9,C638:C650)</f>
        <v>0</v>
      </c>
      <c r="D637" s="295">
        <f>SUBTOTAL(9,D638:D650)</f>
        <v>0</v>
      </c>
      <c r="E637" s="296" t="e">
        <f t="shared" si="11"/>
        <v>#DIV/0!</v>
      </c>
    </row>
    <row r="638" ht="20.1" customHeight="1" spans="1:5">
      <c r="A638" s="297">
        <v>2080701</v>
      </c>
      <c r="B638" s="301" t="s">
        <v>447</v>
      </c>
      <c r="C638" s="275"/>
      <c r="D638" s="275"/>
      <c r="E638" s="299" t="e">
        <f t="shared" si="11"/>
        <v>#DIV/0!</v>
      </c>
    </row>
    <row r="639" ht="20.1" customHeight="1" spans="1:5">
      <c r="A639" s="297">
        <v>2080702</v>
      </c>
      <c r="B639" s="301" t="s">
        <v>448</v>
      </c>
      <c r="C639" s="275"/>
      <c r="D639" s="275"/>
      <c r="E639" s="299" t="e">
        <f t="shared" si="11"/>
        <v>#DIV/0!</v>
      </c>
    </row>
    <row r="640" ht="20.1" customHeight="1" spans="1:5">
      <c r="A640" s="297">
        <v>2080703</v>
      </c>
      <c r="B640" s="301" t="s">
        <v>449</v>
      </c>
      <c r="C640" s="275"/>
      <c r="D640" s="275"/>
      <c r="E640" s="299" t="e">
        <f t="shared" si="11"/>
        <v>#DIV/0!</v>
      </c>
    </row>
    <row r="641" ht="20.1" customHeight="1" spans="1:5">
      <c r="A641" s="297">
        <v>2080704</v>
      </c>
      <c r="B641" s="301" t="s">
        <v>450</v>
      </c>
      <c r="C641" s="275"/>
      <c r="D641" s="275"/>
      <c r="E641" s="299" t="e">
        <f t="shared" si="11"/>
        <v>#DIV/0!</v>
      </c>
    </row>
    <row r="642" ht="20.1" customHeight="1" spans="1:5">
      <c r="A642" s="297">
        <v>2080705</v>
      </c>
      <c r="B642" s="301" t="s">
        <v>451</v>
      </c>
      <c r="C642" s="275"/>
      <c r="D642" s="275"/>
      <c r="E642" s="299" t="e">
        <f t="shared" si="11"/>
        <v>#DIV/0!</v>
      </c>
    </row>
    <row r="643" ht="20.1" customHeight="1" spans="1:5">
      <c r="A643" s="297">
        <v>2080706</v>
      </c>
      <c r="B643" s="301" t="s">
        <v>452</v>
      </c>
      <c r="C643" s="275"/>
      <c r="D643" s="275"/>
      <c r="E643" s="299" t="e">
        <f t="shared" si="11"/>
        <v>#DIV/0!</v>
      </c>
    </row>
    <row r="644" ht="20.1" customHeight="1" spans="1:5">
      <c r="A644" s="297">
        <v>2080707</v>
      </c>
      <c r="B644" s="301" t="s">
        <v>453</v>
      </c>
      <c r="C644" s="275"/>
      <c r="D644" s="275"/>
      <c r="E644" s="299" t="e">
        <f t="shared" si="11"/>
        <v>#DIV/0!</v>
      </c>
    </row>
    <row r="645" ht="20.1" customHeight="1" spans="1:5">
      <c r="A645" s="297">
        <v>2080709</v>
      </c>
      <c r="B645" s="301" t="s">
        <v>454</v>
      </c>
      <c r="C645" s="275"/>
      <c r="D645" s="275"/>
      <c r="E645" s="299" t="e">
        <f t="shared" si="11"/>
        <v>#DIV/0!</v>
      </c>
    </row>
    <row r="646" ht="20.1" customHeight="1" spans="1:5">
      <c r="A646" s="297">
        <v>2080710</v>
      </c>
      <c r="B646" s="301" t="s">
        <v>455</v>
      </c>
      <c r="C646" s="275"/>
      <c r="D646" s="275"/>
      <c r="E646" s="299" t="e">
        <f t="shared" si="11"/>
        <v>#DIV/0!</v>
      </c>
    </row>
    <row r="647" ht="20.1" customHeight="1" spans="1:5">
      <c r="A647" s="297">
        <v>2080711</v>
      </c>
      <c r="B647" s="301" t="s">
        <v>456</v>
      </c>
      <c r="C647" s="275"/>
      <c r="D647" s="275"/>
      <c r="E647" s="299" t="e">
        <f t="shared" si="11"/>
        <v>#DIV/0!</v>
      </c>
    </row>
    <row r="648" ht="20.1" customHeight="1" spans="1:5">
      <c r="A648" s="297">
        <v>2080712</v>
      </c>
      <c r="B648" s="301" t="s">
        <v>457</v>
      </c>
      <c r="C648" s="275"/>
      <c r="D648" s="275"/>
      <c r="E648" s="299" t="e">
        <f t="shared" si="11"/>
        <v>#DIV/0!</v>
      </c>
    </row>
    <row r="649" ht="20.1" customHeight="1" spans="1:5">
      <c r="A649" s="297">
        <v>2080713</v>
      </c>
      <c r="B649" s="301" t="s">
        <v>458</v>
      </c>
      <c r="C649" s="275"/>
      <c r="D649" s="275"/>
      <c r="E649" s="299" t="e">
        <f t="shared" si="11"/>
        <v>#DIV/0!</v>
      </c>
    </row>
    <row r="650" ht="20.1" customHeight="1" spans="1:5">
      <c r="A650" s="297">
        <v>2080799</v>
      </c>
      <c r="B650" s="301" t="s">
        <v>459</v>
      </c>
      <c r="C650" s="275"/>
      <c r="D650" s="275"/>
      <c r="E650" s="299" t="e">
        <f t="shared" ref="E650:E713" si="12">SUM(D650-C650)/C650</f>
        <v>#DIV/0!</v>
      </c>
    </row>
    <row r="651" ht="20.1" customHeight="1" spans="1:5">
      <c r="A651" s="293">
        <v>20808</v>
      </c>
      <c r="B651" s="305" t="s">
        <v>460</v>
      </c>
      <c r="C651" s="295">
        <f>SUBTOTAL(9,C652:C658)</f>
        <v>0</v>
      </c>
      <c r="D651" s="295">
        <f>SUBTOTAL(9,D652:D658)</f>
        <v>0</v>
      </c>
      <c r="E651" s="296" t="e">
        <f t="shared" si="12"/>
        <v>#DIV/0!</v>
      </c>
    </row>
    <row r="652" ht="20.1" customHeight="1" spans="1:5">
      <c r="A652" s="297">
        <v>2080801</v>
      </c>
      <c r="B652" s="301" t="s">
        <v>461</v>
      </c>
      <c r="C652" s="275"/>
      <c r="D652" s="275"/>
      <c r="E652" s="299" t="e">
        <f t="shared" si="12"/>
        <v>#DIV/0!</v>
      </c>
    </row>
    <row r="653" ht="20.1" customHeight="1" spans="1:5">
      <c r="A653" s="297">
        <v>2080802</v>
      </c>
      <c r="B653" s="301" t="s">
        <v>462</v>
      </c>
      <c r="C653" s="275"/>
      <c r="D653" s="275"/>
      <c r="E653" s="299" t="e">
        <f t="shared" si="12"/>
        <v>#DIV/0!</v>
      </c>
    </row>
    <row r="654" ht="20.1" customHeight="1" spans="1:5">
      <c r="A654" s="297">
        <v>2080803</v>
      </c>
      <c r="B654" s="301" t="s">
        <v>463</v>
      </c>
      <c r="C654" s="275"/>
      <c r="D654" s="275"/>
      <c r="E654" s="299" t="e">
        <f t="shared" si="12"/>
        <v>#DIV/0!</v>
      </c>
    </row>
    <row r="655" ht="20.1" customHeight="1" spans="1:5">
      <c r="A655" s="297">
        <v>2080804</v>
      </c>
      <c r="B655" s="301" t="s">
        <v>1084</v>
      </c>
      <c r="C655" s="275"/>
      <c r="D655" s="275"/>
      <c r="E655" s="299" t="e">
        <f t="shared" si="12"/>
        <v>#DIV/0!</v>
      </c>
    </row>
    <row r="656" ht="20.1" customHeight="1" spans="1:5">
      <c r="A656" s="297">
        <v>2080805</v>
      </c>
      <c r="B656" s="301" t="s">
        <v>465</v>
      </c>
      <c r="C656" s="275"/>
      <c r="D656" s="275"/>
      <c r="E656" s="299" t="e">
        <f t="shared" si="12"/>
        <v>#DIV/0!</v>
      </c>
    </row>
    <row r="657" ht="20.1" customHeight="1" spans="1:5">
      <c r="A657" s="297">
        <v>2080806</v>
      </c>
      <c r="B657" s="301" t="s">
        <v>466</v>
      </c>
      <c r="C657" s="275"/>
      <c r="D657" s="275"/>
      <c r="E657" s="299" t="e">
        <f t="shared" si="12"/>
        <v>#DIV/0!</v>
      </c>
    </row>
    <row r="658" ht="20.1" customHeight="1" spans="1:5">
      <c r="A658" s="297">
        <v>2080899</v>
      </c>
      <c r="B658" s="301" t="s">
        <v>467</v>
      </c>
      <c r="C658" s="275"/>
      <c r="D658" s="275"/>
      <c r="E658" s="299" t="e">
        <f t="shared" si="12"/>
        <v>#DIV/0!</v>
      </c>
    </row>
    <row r="659" ht="20.1" customHeight="1" spans="1:5">
      <c r="A659" s="293">
        <v>20809</v>
      </c>
      <c r="B659" s="305" t="s">
        <v>468</v>
      </c>
      <c r="C659" s="295">
        <f>SUBTOTAL(9,C660:C664)</f>
        <v>0</v>
      </c>
      <c r="D659" s="295">
        <f>SUBTOTAL(9,D660:D664)</f>
        <v>0</v>
      </c>
      <c r="E659" s="296" t="e">
        <f t="shared" si="12"/>
        <v>#DIV/0!</v>
      </c>
    </row>
    <row r="660" ht="20.1" customHeight="1" spans="1:5">
      <c r="A660" s="297">
        <v>2080901</v>
      </c>
      <c r="B660" s="301" t="s">
        <v>469</v>
      </c>
      <c r="C660" s="275"/>
      <c r="D660" s="275"/>
      <c r="E660" s="299" t="e">
        <f t="shared" si="12"/>
        <v>#DIV/0!</v>
      </c>
    </row>
    <row r="661" ht="20.1" customHeight="1" spans="1:5">
      <c r="A661" s="297">
        <v>2080902</v>
      </c>
      <c r="B661" s="301" t="s">
        <v>470</v>
      </c>
      <c r="C661" s="275"/>
      <c r="D661" s="275"/>
      <c r="E661" s="299" t="e">
        <f t="shared" si="12"/>
        <v>#DIV/0!</v>
      </c>
    </row>
    <row r="662" ht="20.1" customHeight="1" spans="1:5">
      <c r="A662" s="297">
        <v>2080903</v>
      </c>
      <c r="B662" s="301" t="s">
        <v>471</v>
      </c>
      <c r="C662" s="275"/>
      <c r="D662" s="275"/>
      <c r="E662" s="299" t="e">
        <f t="shared" si="12"/>
        <v>#DIV/0!</v>
      </c>
    </row>
    <row r="663" ht="20.1" customHeight="1" spans="1:5">
      <c r="A663" s="297">
        <v>2080904</v>
      </c>
      <c r="B663" s="301" t="s">
        <v>472</v>
      </c>
      <c r="C663" s="275"/>
      <c r="D663" s="275"/>
      <c r="E663" s="299" t="e">
        <f t="shared" si="12"/>
        <v>#DIV/0!</v>
      </c>
    </row>
    <row r="664" ht="20.1" customHeight="1" spans="1:5">
      <c r="A664" s="297">
        <v>2080999</v>
      </c>
      <c r="B664" s="301" t="s">
        <v>473</v>
      </c>
      <c r="C664" s="275"/>
      <c r="D664" s="275"/>
      <c r="E664" s="299" t="e">
        <f t="shared" si="12"/>
        <v>#DIV/0!</v>
      </c>
    </row>
    <row r="665" ht="20.1" customHeight="1" spans="1:5">
      <c r="A665" s="293">
        <v>20810</v>
      </c>
      <c r="B665" s="305" t="s">
        <v>474</v>
      </c>
      <c r="C665" s="295">
        <f>SUBTOTAL(9,C666:C671)</f>
        <v>0</v>
      </c>
      <c r="D665" s="295">
        <f>SUBTOTAL(9,D666:D671)</f>
        <v>0</v>
      </c>
      <c r="E665" s="296" t="e">
        <f t="shared" si="12"/>
        <v>#DIV/0!</v>
      </c>
    </row>
    <row r="666" ht="20.1" customHeight="1" spans="1:5">
      <c r="A666" s="297">
        <v>2081001</v>
      </c>
      <c r="B666" s="301" t="s">
        <v>475</v>
      </c>
      <c r="C666" s="275"/>
      <c r="D666" s="275"/>
      <c r="E666" s="299" t="e">
        <f t="shared" si="12"/>
        <v>#DIV/0!</v>
      </c>
    </row>
    <row r="667" ht="20.1" customHeight="1" spans="1:5">
      <c r="A667" s="297">
        <v>2081002</v>
      </c>
      <c r="B667" s="301" t="s">
        <v>476</v>
      </c>
      <c r="C667" s="275"/>
      <c r="D667" s="275"/>
      <c r="E667" s="299" t="e">
        <f t="shared" si="12"/>
        <v>#DIV/0!</v>
      </c>
    </row>
    <row r="668" ht="20.1" customHeight="1" spans="1:5">
      <c r="A668" s="297">
        <v>2081003</v>
      </c>
      <c r="B668" s="301" t="s">
        <v>477</v>
      </c>
      <c r="C668" s="275"/>
      <c r="D668" s="275"/>
      <c r="E668" s="299" t="e">
        <f t="shared" si="12"/>
        <v>#DIV/0!</v>
      </c>
    </row>
    <row r="669" ht="20.1" customHeight="1" spans="1:5">
      <c r="A669" s="297">
        <v>2081004</v>
      </c>
      <c r="B669" s="301" t="s">
        <v>478</v>
      </c>
      <c r="C669" s="275"/>
      <c r="D669" s="275"/>
      <c r="E669" s="299" t="e">
        <f t="shared" si="12"/>
        <v>#DIV/0!</v>
      </c>
    </row>
    <row r="670" ht="20.1" customHeight="1" spans="1:5">
      <c r="A670" s="297">
        <v>2081005</v>
      </c>
      <c r="B670" s="301" t="s">
        <v>479</v>
      </c>
      <c r="C670" s="275"/>
      <c r="D670" s="275"/>
      <c r="E670" s="299" t="e">
        <f t="shared" si="12"/>
        <v>#DIV/0!</v>
      </c>
    </row>
    <row r="671" ht="20.1" customHeight="1" spans="1:5">
      <c r="A671" s="297">
        <v>2081099</v>
      </c>
      <c r="B671" s="301" t="s">
        <v>480</v>
      </c>
      <c r="C671" s="275"/>
      <c r="D671" s="275"/>
      <c r="E671" s="299" t="e">
        <f t="shared" si="12"/>
        <v>#DIV/0!</v>
      </c>
    </row>
    <row r="672" ht="20.1" customHeight="1" spans="1:5">
      <c r="A672" s="293">
        <v>20811</v>
      </c>
      <c r="B672" s="305" t="s">
        <v>481</v>
      </c>
      <c r="C672" s="295">
        <f>SUBTOTAL(9,C673:C679)</f>
        <v>0</v>
      </c>
      <c r="D672" s="295">
        <f>SUBTOTAL(9,D673:D679)</f>
        <v>0</v>
      </c>
      <c r="E672" s="296" t="e">
        <f t="shared" si="12"/>
        <v>#DIV/0!</v>
      </c>
    </row>
    <row r="673" ht="20.1" customHeight="1" spans="1:5">
      <c r="A673" s="297">
        <v>2081101</v>
      </c>
      <c r="B673" s="301" t="s">
        <v>13</v>
      </c>
      <c r="C673" s="275"/>
      <c r="D673" s="275"/>
      <c r="E673" s="299" t="e">
        <f t="shared" si="12"/>
        <v>#DIV/0!</v>
      </c>
    </row>
    <row r="674" ht="20.1" customHeight="1" spans="1:5">
      <c r="A674" s="297">
        <v>2081102</v>
      </c>
      <c r="B674" s="301" t="s">
        <v>14</v>
      </c>
      <c r="C674" s="275"/>
      <c r="D674" s="275"/>
      <c r="E674" s="299" t="e">
        <f t="shared" si="12"/>
        <v>#DIV/0!</v>
      </c>
    </row>
    <row r="675" ht="20.1" customHeight="1" spans="1:5">
      <c r="A675" s="297">
        <v>2081103</v>
      </c>
      <c r="B675" s="301" t="s">
        <v>15</v>
      </c>
      <c r="C675" s="275"/>
      <c r="D675" s="275"/>
      <c r="E675" s="299" t="e">
        <f t="shared" si="12"/>
        <v>#DIV/0!</v>
      </c>
    </row>
    <row r="676" ht="20.1" customHeight="1" spans="1:5">
      <c r="A676" s="297">
        <v>2081104</v>
      </c>
      <c r="B676" s="301" t="s">
        <v>482</v>
      </c>
      <c r="C676" s="275"/>
      <c r="D676" s="275"/>
      <c r="E676" s="299" t="e">
        <f t="shared" si="12"/>
        <v>#DIV/0!</v>
      </c>
    </row>
    <row r="677" ht="20.1" customHeight="1" spans="1:5">
      <c r="A677" s="297">
        <v>2081105</v>
      </c>
      <c r="B677" s="301" t="s">
        <v>483</v>
      </c>
      <c r="C677" s="275"/>
      <c r="D677" s="275"/>
      <c r="E677" s="299" t="e">
        <f t="shared" si="12"/>
        <v>#DIV/0!</v>
      </c>
    </row>
    <row r="678" ht="20.1" customHeight="1" spans="1:5">
      <c r="A678" s="297">
        <v>2081106</v>
      </c>
      <c r="B678" s="301" t="s">
        <v>484</v>
      </c>
      <c r="C678" s="275"/>
      <c r="D678" s="275"/>
      <c r="E678" s="299" t="e">
        <f t="shared" si="12"/>
        <v>#DIV/0!</v>
      </c>
    </row>
    <row r="679" ht="20.1" customHeight="1" spans="1:5">
      <c r="A679" s="297">
        <v>2081199</v>
      </c>
      <c r="B679" s="301" t="s">
        <v>485</v>
      </c>
      <c r="C679" s="275"/>
      <c r="D679" s="275"/>
      <c r="E679" s="299" t="e">
        <f t="shared" si="12"/>
        <v>#DIV/0!</v>
      </c>
    </row>
    <row r="680" ht="20.1" customHeight="1" spans="1:5">
      <c r="A680" s="293">
        <v>20815</v>
      </c>
      <c r="B680" s="305" t="s">
        <v>492</v>
      </c>
      <c r="C680" s="295">
        <f>SUBTOTAL(9,C681:C684)</f>
        <v>0</v>
      </c>
      <c r="D680" s="295">
        <f>SUBTOTAL(9,D681:D684)</f>
        <v>0</v>
      </c>
      <c r="E680" s="296" t="e">
        <f t="shared" si="12"/>
        <v>#DIV/0!</v>
      </c>
    </row>
    <row r="681" ht="20.1" customHeight="1" spans="1:5">
      <c r="A681" s="297">
        <v>2081501</v>
      </c>
      <c r="B681" s="301" t="s">
        <v>493</v>
      </c>
      <c r="C681" s="275"/>
      <c r="D681" s="275"/>
      <c r="E681" s="299" t="e">
        <f t="shared" si="12"/>
        <v>#DIV/0!</v>
      </c>
    </row>
    <row r="682" ht="20.1" customHeight="1" spans="1:5">
      <c r="A682" s="297">
        <v>2081502</v>
      </c>
      <c r="B682" s="301" t="s">
        <v>494</v>
      </c>
      <c r="C682" s="275"/>
      <c r="D682" s="275"/>
      <c r="E682" s="299" t="e">
        <f t="shared" si="12"/>
        <v>#DIV/0!</v>
      </c>
    </row>
    <row r="683" ht="20.1" customHeight="1" spans="1:5">
      <c r="A683" s="297">
        <v>2081503</v>
      </c>
      <c r="B683" s="301" t="s">
        <v>495</v>
      </c>
      <c r="C683" s="275"/>
      <c r="D683" s="275"/>
      <c r="E683" s="299" t="e">
        <f t="shared" si="12"/>
        <v>#DIV/0!</v>
      </c>
    </row>
    <row r="684" ht="20.1" customHeight="1" spans="1:5">
      <c r="A684" s="297">
        <v>2081599</v>
      </c>
      <c r="B684" s="301" t="s">
        <v>496</v>
      </c>
      <c r="C684" s="275"/>
      <c r="D684" s="275"/>
      <c r="E684" s="299" t="e">
        <f t="shared" si="12"/>
        <v>#DIV/0!</v>
      </c>
    </row>
    <row r="685" ht="20.1" customHeight="1" spans="1:5">
      <c r="A685" s="293">
        <v>20816</v>
      </c>
      <c r="B685" s="305" t="s">
        <v>497</v>
      </c>
      <c r="C685" s="295">
        <f>SUBTOTAL(9,C686:C689)</f>
        <v>0</v>
      </c>
      <c r="D685" s="295">
        <f>SUBTOTAL(9,D686:D689)</f>
        <v>0</v>
      </c>
      <c r="E685" s="296" t="e">
        <f t="shared" si="12"/>
        <v>#DIV/0!</v>
      </c>
    </row>
    <row r="686" ht="20.1" customHeight="1" spans="1:5">
      <c r="A686" s="297">
        <v>2081601</v>
      </c>
      <c r="B686" s="301" t="s">
        <v>13</v>
      </c>
      <c r="C686" s="275"/>
      <c r="D686" s="275"/>
      <c r="E686" s="299" t="e">
        <f t="shared" si="12"/>
        <v>#DIV/0!</v>
      </c>
    </row>
    <row r="687" ht="20.1" customHeight="1" spans="1:5">
      <c r="A687" s="297">
        <v>2081602</v>
      </c>
      <c r="B687" s="301" t="s">
        <v>14</v>
      </c>
      <c r="C687" s="275"/>
      <c r="D687" s="275"/>
      <c r="E687" s="299" t="e">
        <f t="shared" si="12"/>
        <v>#DIV/0!</v>
      </c>
    </row>
    <row r="688" ht="20.1" customHeight="1" spans="1:5">
      <c r="A688" s="297">
        <v>2081603</v>
      </c>
      <c r="B688" s="301" t="s">
        <v>15</v>
      </c>
      <c r="C688" s="275"/>
      <c r="D688" s="275"/>
      <c r="E688" s="299" t="e">
        <f t="shared" si="12"/>
        <v>#DIV/0!</v>
      </c>
    </row>
    <row r="689" ht="20.1" customHeight="1" spans="1:5">
      <c r="A689" s="297">
        <v>2081699</v>
      </c>
      <c r="B689" s="301" t="s">
        <v>498</v>
      </c>
      <c r="C689" s="275"/>
      <c r="D689" s="275"/>
      <c r="E689" s="299" t="e">
        <f t="shared" si="12"/>
        <v>#DIV/0!</v>
      </c>
    </row>
    <row r="690" ht="20.1" customHeight="1" spans="1:5">
      <c r="A690" s="293">
        <v>20819</v>
      </c>
      <c r="B690" s="305" t="s">
        <v>1085</v>
      </c>
      <c r="C690" s="295">
        <f>SUBTOTAL(9,C691:C692)</f>
        <v>0</v>
      </c>
      <c r="D690" s="295">
        <f>SUBTOTAL(9,D691:D692)</f>
        <v>0</v>
      </c>
      <c r="E690" s="296" t="e">
        <f t="shared" si="12"/>
        <v>#DIV/0!</v>
      </c>
    </row>
    <row r="691" ht="20.1" customHeight="1" spans="1:5">
      <c r="A691" s="297">
        <v>2081901</v>
      </c>
      <c r="B691" s="301" t="s">
        <v>1086</v>
      </c>
      <c r="C691" s="275"/>
      <c r="D691" s="275"/>
      <c r="E691" s="299" t="e">
        <f t="shared" si="12"/>
        <v>#DIV/0!</v>
      </c>
    </row>
    <row r="692" ht="20.1" customHeight="1" spans="1:5">
      <c r="A692" s="297">
        <v>2081902</v>
      </c>
      <c r="B692" s="301" t="s">
        <v>500</v>
      </c>
      <c r="C692" s="275"/>
      <c r="D692" s="275"/>
      <c r="E692" s="299" t="e">
        <f t="shared" si="12"/>
        <v>#DIV/0!</v>
      </c>
    </row>
    <row r="693" ht="20.1" customHeight="1" spans="1:5">
      <c r="A693" s="293">
        <v>20820</v>
      </c>
      <c r="B693" s="305" t="s">
        <v>1087</v>
      </c>
      <c r="C693" s="295">
        <f>SUBTOTAL(9,C694:C695)</f>
        <v>0</v>
      </c>
      <c r="D693" s="295">
        <f>SUBTOTAL(9,D694:D695)</f>
        <v>0</v>
      </c>
      <c r="E693" s="296" t="e">
        <f t="shared" si="12"/>
        <v>#DIV/0!</v>
      </c>
    </row>
    <row r="694" ht="20.1" customHeight="1" spans="1:5">
      <c r="A694" s="297">
        <v>2082001</v>
      </c>
      <c r="B694" s="301" t="s">
        <v>1088</v>
      </c>
      <c r="C694" s="275"/>
      <c r="D694" s="275"/>
      <c r="E694" s="299" t="e">
        <f t="shared" si="12"/>
        <v>#DIV/0!</v>
      </c>
    </row>
    <row r="695" ht="20.1" customHeight="1" spans="1:5">
      <c r="A695" s="297">
        <v>2082002</v>
      </c>
      <c r="B695" s="301" t="s">
        <v>1089</v>
      </c>
      <c r="C695" s="275"/>
      <c r="D695" s="275"/>
      <c r="E695" s="299" t="e">
        <f t="shared" si="12"/>
        <v>#DIV/0!</v>
      </c>
    </row>
    <row r="696" ht="20.1" customHeight="1" spans="1:5">
      <c r="A696" s="293">
        <v>20821</v>
      </c>
      <c r="B696" s="305" t="s">
        <v>1090</v>
      </c>
      <c r="C696" s="295">
        <f>SUBTOTAL(9,C697:C698)</f>
        <v>0</v>
      </c>
      <c r="D696" s="295">
        <f>SUBTOTAL(9,D697:D698)</f>
        <v>0</v>
      </c>
      <c r="E696" s="296" t="e">
        <f t="shared" si="12"/>
        <v>#DIV/0!</v>
      </c>
    </row>
    <row r="697" ht="20.1" customHeight="1" spans="1:5">
      <c r="A697" s="297">
        <v>2082101</v>
      </c>
      <c r="B697" s="301" t="s">
        <v>1091</v>
      </c>
      <c r="C697" s="275"/>
      <c r="D697" s="275"/>
      <c r="E697" s="299" t="e">
        <f t="shared" si="12"/>
        <v>#DIV/0!</v>
      </c>
    </row>
    <row r="698" ht="20.1" customHeight="1" spans="1:5">
      <c r="A698" s="297">
        <v>2082102</v>
      </c>
      <c r="B698" s="301" t="s">
        <v>1092</v>
      </c>
      <c r="C698" s="275"/>
      <c r="D698" s="275"/>
      <c r="E698" s="299" t="e">
        <f t="shared" si="12"/>
        <v>#DIV/0!</v>
      </c>
    </row>
    <row r="699" ht="20.1" customHeight="1" spans="1:5">
      <c r="A699" s="293">
        <v>20824</v>
      </c>
      <c r="B699" s="305" t="s">
        <v>505</v>
      </c>
      <c r="C699" s="295">
        <f>SUBTOTAL(9,C700:C701)</f>
        <v>0</v>
      </c>
      <c r="D699" s="295">
        <f>SUBTOTAL(9,D700:D701)</f>
        <v>0</v>
      </c>
      <c r="E699" s="296" t="e">
        <f t="shared" si="12"/>
        <v>#DIV/0!</v>
      </c>
    </row>
    <row r="700" ht="20.1" customHeight="1" spans="1:5">
      <c r="A700" s="297">
        <v>2082401</v>
      </c>
      <c r="B700" s="301" t="s">
        <v>506</v>
      </c>
      <c r="C700" s="275"/>
      <c r="D700" s="275"/>
      <c r="E700" s="299" t="e">
        <f t="shared" si="12"/>
        <v>#DIV/0!</v>
      </c>
    </row>
    <row r="701" ht="20.1" customHeight="1" spans="1:5">
      <c r="A701" s="297">
        <v>2082402</v>
      </c>
      <c r="B701" s="301" t="s">
        <v>507</v>
      </c>
      <c r="C701" s="275"/>
      <c r="D701" s="275"/>
      <c r="E701" s="299" t="e">
        <f t="shared" si="12"/>
        <v>#DIV/0!</v>
      </c>
    </row>
    <row r="702" ht="20.1" customHeight="1" spans="1:5">
      <c r="A702" s="293">
        <v>20825</v>
      </c>
      <c r="B702" s="305" t="s">
        <v>1093</v>
      </c>
      <c r="C702" s="295">
        <f>SUBTOTAL(9,C703:C704)</f>
        <v>0</v>
      </c>
      <c r="D702" s="295">
        <f>SUBTOTAL(9,D703:D704)</f>
        <v>0</v>
      </c>
      <c r="E702" s="296" t="e">
        <f t="shared" si="12"/>
        <v>#DIV/0!</v>
      </c>
    </row>
    <row r="703" ht="20.1" customHeight="1" spans="1:5">
      <c r="A703" s="297">
        <v>2082501</v>
      </c>
      <c r="B703" s="301" t="s">
        <v>489</v>
      </c>
      <c r="C703" s="275"/>
      <c r="D703" s="275"/>
      <c r="E703" s="299" t="e">
        <f t="shared" si="12"/>
        <v>#DIV/0!</v>
      </c>
    </row>
    <row r="704" ht="20.1" customHeight="1" spans="1:5">
      <c r="A704" s="297">
        <v>2082502</v>
      </c>
      <c r="B704" s="301" t="s">
        <v>502</v>
      </c>
      <c r="C704" s="275"/>
      <c r="D704" s="275"/>
      <c r="E704" s="299" t="e">
        <f t="shared" si="12"/>
        <v>#DIV/0!</v>
      </c>
    </row>
    <row r="705" ht="20.1" customHeight="1" spans="1:5">
      <c r="A705" s="293">
        <v>20899</v>
      </c>
      <c r="B705" s="305" t="s">
        <v>508</v>
      </c>
      <c r="C705" s="295">
        <f>SUBTOTAL(9,C706:C706)</f>
        <v>0</v>
      </c>
      <c r="D705" s="295">
        <f>SUBTOTAL(9,D706:D706)</f>
        <v>0</v>
      </c>
      <c r="E705" s="296" t="e">
        <f t="shared" si="12"/>
        <v>#DIV/0!</v>
      </c>
    </row>
    <row r="706" ht="20.1" customHeight="1" spans="1:5">
      <c r="A706" s="297">
        <v>2089901</v>
      </c>
      <c r="B706" s="301" t="s">
        <v>508</v>
      </c>
      <c r="C706" s="275"/>
      <c r="D706" s="275"/>
      <c r="E706" s="299" t="e">
        <f t="shared" si="12"/>
        <v>#DIV/0!</v>
      </c>
    </row>
    <row r="707" ht="20.1" customHeight="1" spans="1:5">
      <c r="A707" s="303">
        <v>210</v>
      </c>
      <c r="B707" s="306" t="s">
        <v>509</v>
      </c>
      <c r="C707" s="291">
        <f>SUBTOTAL(9,C708:C770)</f>
        <v>5284</v>
      </c>
      <c r="D707" s="291">
        <f>SUBTOTAL(9,D708:D770)</f>
        <v>0</v>
      </c>
      <c r="E707" s="292">
        <f t="shared" si="12"/>
        <v>-1</v>
      </c>
    </row>
    <row r="708" ht="20.1" customHeight="1" spans="1:5">
      <c r="A708" s="293">
        <v>21001</v>
      </c>
      <c r="B708" s="305" t="s">
        <v>1094</v>
      </c>
      <c r="C708" s="295">
        <f>SUBTOTAL(9,C709:C712)</f>
        <v>3114</v>
      </c>
      <c r="D708" s="295">
        <f>SUBTOTAL(9,D709:D712)</f>
        <v>0</v>
      </c>
      <c r="E708" s="296">
        <f t="shared" si="12"/>
        <v>-1</v>
      </c>
    </row>
    <row r="709" ht="20.1" customHeight="1" spans="1:5">
      <c r="A709" s="297">
        <v>2100101</v>
      </c>
      <c r="B709" s="301" t="s">
        <v>13</v>
      </c>
      <c r="C709" s="275">
        <v>170</v>
      </c>
      <c r="D709" s="275"/>
      <c r="E709" s="299">
        <f t="shared" si="12"/>
        <v>-1</v>
      </c>
    </row>
    <row r="710" ht="20.1" customHeight="1" spans="1:5">
      <c r="A710" s="297">
        <v>2100102</v>
      </c>
      <c r="B710" s="301" t="s">
        <v>14</v>
      </c>
      <c r="C710" s="275">
        <v>263</v>
      </c>
      <c r="D710" s="275"/>
      <c r="E710" s="299">
        <f t="shared" si="12"/>
        <v>-1</v>
      </c>
    </row>
    <row r="711" ht="20.1" customHeight="1" spans="1:5">
      <c r="A711" s="297">
        <v>2100103</v>
      </c>
      <c r="B711" s="301" t="s">
        <v>15</v>
      </c>
      <c r="C711" s="275"/>
      <c r="D711" s="275"/>
      <c r="E711" s="299" t="e">
        <f t="shared" si="12"/>
        <v>#DIV/0!</v>
      </c>
    </row>
    <row r="712" ht="20.1" customHeight="1" spans="1:5">
      <c r="A712" s="297">
        <v>2100199</v>
      </c>
      <c r="B712" s="301" t="s">
        <v>1095</v>
      </c>
      <c r="C712" s="275">
        <v>2681</v>
      </c>
      <c r="D712" s="275"/>
      <c r="E712" s="299">
        <f t="shared" si="12"/>
        <v>-1</v>
      </c>
    </row>
    <row r="713" ht="20.1" customHeight="1" spans="1:5">
      <c r="A713" s="293">
        <v>21002</v>
      </c>
      <c r="B713" s="305" t="s">
        <v>512</v>
      </c>
      <c r="C713" s="295">
        <f>SUBTOTAL(9,C714:C725)</f>
        <v>0</v>
      </c>
      <c r="D713" s="295">
        <f>SUBTOTAL(9,D714:D725)</f>
        <v>0</v>
      </c>
      <c r="E713" s="296" t="e">
        <f t="shared" si="12"/>
        <v>#DIV/0!</v>
      </c>
    </row>
    <row r="714" ht="20.1" customHeight="1" spans="1:5">
      <c r="A714" s="297">
        <v>2100201</v>
      </c>
      <c r="B714" s="301" t="s">
        <v>513</v>
      </c>
      <c r="C714" s="275"/>
      <c r="D714" s="275"/>
      <c r="E714" s="299" t="e">
        <f t="shared" ref="E714:E777" si="13">SUM(D714-C714)/C714</f>
        <v>#DIV/0!</v>
      </c>
    </row>
    <row r="715" ht="20.1" customHeight="1" spans="1:5">
      <c r="A715" s="297">
        <v>2100202</v>
      </c>
      <c r="B715" s="301" t="s">
        <v>514</v>
      </c>
      <c r="C715" s="275"/>
      <c r="D715" s="275"/>
      <c r="E715" s="299" t="e">
        <f t="shared" si="13"/>
        <v>#DIV/0!</v>
      </c>
    </row>
    <row r="716" ht="20.1" customHeight="1" spans="1:5">
      <c r="A716" s="297">
        <v>2100203</v>
      </c>
      <c r="B716" s="301" t="s">
        <v>515</v>
      </c>
      <c r="C716" s="275"/>
      <c r="D716" s="275"/>
      <c r="E716" s="299" t="e">
        <f t="shared" si="13"/>
        <v>#DIV/0!</v>
      </c>
    </row>
    <row r="717" ht="20.1" customHeight="1" spans="1:5">
      <c r="A717" s="297">
        <v>2100204</v>
      </c>
      <c r="B717" s="301" t="s">
        <v>516</v>
      </c>
      <c r="C717" s="275"/>
      <c r="D717" s="275"/>
      <c r="E717" s="299" t="e">
        <f t="shared" si="13"/>
        <v>#DIV/0!</v>
      </c>
    </row>
    <row r="718" ht="20.1" customHeight="1" spans="1:5">
      <c r="A718" s="297">
        <v>2100205</v>
      </c>
      <c r="B718" s="301" t="s">
        <v>517</v>
      </c>
      <c r="C718" s="275"/>
      <c r="D718" s="275"/>
      <c r="E718" s="299" t="e">
        <f t="shared" si="13"/>
        <v>#DIV/0!</v>
      </c>
    </row>
    <row r="719" ht="20.1" customHeight="1" spans="1:5">
      <c r="A719" s="297">
        <v>2100206</v>
      </c>
      <c r="B719" s="301" t="s">
        <v>518</v>
      </c>
      <c r="C719" s="275"/>
      <c r="D719" s="275"/>
      <c r="E719" s="299" t="e">
        <f t="shared" si="13"/>
        <v>#DIV/0!</v>
      </c>
    </row>
    <row r="720" ht="20.1" customHeight="1" spans="1:5">
      <c r="A720" s="297">
        <v>2100207</v>
      </c>
      <c r="B720" s="301" t="s">
        <v>519</v>
      </c>
      <c r="C720" s="275"/>
      <c r="D720" s="275"/>
      <c r="E720" s="299" t="e">
        <f t="shared" si="13"/>
        <v>#DIV/0!</v>
      </c>
    </row>
    <row r="721" ht="20.1" customHeight="1" spans="1:5">
      <c r="A721" s="297">
        <v>2100208</v>
      </c>
      <c r="B721" s="301" t="s">
        <v>520</v>
      </c>
      <c r="C721" s="275"/>
      <c r="D721" s="275"/>
      <c r="E721" s="299" t="e">
        <f t="shared" si="13"/>
        <v>#DIV/0!</v>
      </c>
    </row>
    <row r="722" ht="20.1" customHeight="1" spans="1:5">
      <c r="A722" s="297">
        <v>2100209</v>
      </c>
      <c r="B722" s="301" t="s">
        <v>521</v>
      </c>
      <c r="C722" s="275"/>
      <c r="D722" s="275"/>
      <c r="E722" s="299" t="e">
        <f t="shared" si="13"/>
        <v>#DIV/0!</v>
      </c>
    </row>
    <row r="723" ht="20.1" customHeight="1" spans="1:5">
      <c r="A723" s="297">
        <v>2100210</v>
      </c>
      <c r="B723" s="301" t="s">
        <v>522</v>
      </c>
      <c r="C723" s="275"/>
      <c r="D723" s="275"/>
      <c r="E723" s="299" t="e">
        <f t="shared" si="13"/>
        <v>#DIV/0!</v>
      </c>
    </row>
    <row r="724" ht="20.1" customHeight="1" spans="1:5">
      <c r="A724" s="297">
        <v>2100211</v>
      </c>
      <c r="B724" s="301" t="s">
        <v>523</v>
      </c>
      <c r="C724" s="275"/>
      <c r="D724" s="275"/>
      <c r="E724" s="299" t="e">
        <f t="shared" si="13"/>
        <v>#DIV/0!</v>
      </c>
    </row>
    <row r="725" ht="20.1" customHeight="1" spans="1:5">
      <c r="A725" s="297">
        <v>2100299</v>
      </c>
      <c r="B725" s="301" t="s">
        <v>524</v>
      </c>
      <c r="C725" s="275"/>
      <c r="D725" s="275"/>
      <c r="E725" s="299" t="e">
        <f t="shared" si="13"/>
        <v>#DIV/0!</v>
      </c>
    </row>
    <row r="726" ht="20.1" customHeight="1" spans="1:5">
      <c r="A726" s="293">
        <v>21003</v>
      </c>
      <c r="B726" s="305" t="s">
        <v>525</v>
      </c>
      <c r="C726" s="295">
        <f>SUBTOTAL(9,C727:C729)</f>
        <v>0</v>
      </c>
      <c r="D726" s="295">
        <f>SUBTOTAL(9,D727:D729)</f>
        <v>0</v>
      </c>
      <c r="E726" s="296" t="e">
        <f t="shared" si="13"/>
        <v>#DIV/0!</v>
      </c>
    </row>
    <row r="727" ht="20.1" customHeight="1" spans="1:5">
      <c r="A727" s="297">
        <v>2100301</v>
      </c>
      <c r="B727" s="301" t="s">
        <v>526</v>
      </c>
      <c r="C727" s="275"/>
      <c r="D727" s="275"/>
      <c r="E727" s="299" t="e">
        <f t="shared" si="13"/>
        <v>#DIV/0!</v>
      </c>
    </row>
    <row r="728" ht="20.1" customHeight="1" spans="1:5">
      <c r="A728" s="297">
        <v>2100302</v>
      </c>
      <c r="B728" s="301" t="s">
        <v>527</v>
      </c>
      <c r="C728" s="275"/>
      <c r="D728" s="275"/>
      <c r="E728" s="299" t="e">
        <f t="shared" si="13"/>
        <v>#DIV/0!</v>
      </c>
    </row>
    <row r="729" ht="20.1" customHeight="1" spans="1:5">
      <c r="A729" s="297">
        <v>2100399</v>
      </c>
      <c r="B729" s="301" t="s">
        <v>528</v>
      </c>
      <c r="C729" s="275"/>
      <c r="D729" s="275"/>
      <c r="E729" s="299" t="e">
        <f t="shared" si="13"/>
        <v>#DIV/0!</v>
      </c>
    </row>
    <row r="730" ht="20.1" customHeight="1" spans="1:5">
      <c r="A730" s="293">
        <v>21004</v>
      </c>
      <c r="B730" s="305" t="s">
        <v>529</v>
      </c>
      <c r="C730" s="295">
        <f>SUBTOTAL(9,C731:C741)</f>
        <v>0</v>
      </c>
      <c r="D730" s="295">
        <f>SUBTOTAL(9,D731:D741)</f>
        <v>0</v>
      </c>
      <c r="E730" s="296" t="e">
        <f t="shared" si="13"/>
        <v>#DIV/0!</v>
      </c>
    </row>
    <row r="731" ht="20.1" customHeight="1" spans="1:5">
      <c r="A731" s="297">
        <v>2100401</v>
      </c>
      <c r="B731" s="301" t="s">
        <v>530</v>
      </c>
      <c r="C731" s="275"/>
      <c r="D731" s="275"/>
      <c r="E731" s="299" t="e">
        <f t="shared" si="13"/>
        <v>#DIV/0!</v>
      </c>
    </row>
    <row r="732" ht="20.1" customHeight="1" spans="1:5">
      <c r="A732" s="297">
        <v>2100402</v>
      </c>
      <c r="B732" s="301" t="s">
        <v>531</v>
      </c>
      <c r="C732" s="275"/>
      <c r="D732" s="275"/>
      <c r="E732" s="299" t="e">
        <f t="shared" si="13"/>
        <v>#DIV/0!</v>
      </c>
    </row>
    <row r="733" ht="20.1" customHeight="1" spans="1:5">
      <c r="A733" s="297">
        <v>2100403</v>
      </c>
      <c r="B733" s="301" t="s">
        <v>532</v>
      </c>
      <c r="C733" s="275"/>
      <c r="D733" s="275"/>
      <c r="E733" s="299" t="e">
        <f t="shared" si="13"/>
        <v>#DIV/0!</v>
      </c>
    </row>
    <row r="734" ht="20.1" customHeight="1" spans="1:5">
      <c r="A734" s="297">
        <v>2100404</v>
      </c>
      <c r="B734" s="301" t="s">
        <v>533</v>
      </c>
      <c r="C734" s="275"/>
      <c r="D734" s="275"/>
      <c r="E734" s="299" t="e">
        <f t="shared" si="13"/>
        <v>#DIV/0!</v>
      </c>
    </row>
    <row r="735" ht="20.1" customHeight="1" spans="1:5">
      <c r="A735" s="297">
        <v>2100405</v>
      </c>
      <c r="B735" s="301" t="s">
        <v>534</v>
      </c>
      <c r="C735" s="275"/>
      <c r="D735" s="275"/>
      <c r="E735" s="299" t="e">
        <f t="shared" si="13"/>
        <v>#DIV/0!</v>
      </c>
    </row>
    <row r="736" ht="20.1" customHeight="1" spans="1:5">
      <c r="A736" s="297">
        <v>2100406</v>
      </c>
      <c r="B736" s="301" t="s">
        <v>535</v>
      </c>
      <c r="C736" s="275"/>
      <c r="D736" s="275"/>
      <c r="E736" s="299" t="e">
        <f t="shared" si="13"/>
        <v>#DIV/0!</v>
      </c>
    </row>
    <row r="737" ht="20.1" customHeight="1" spans="1:5">
      <c r="A737" s="297">
        <v>2100407</v>
      </c>
      <c r="B737" s="301" t="s">
        <v>536</v>
      </c>
      <c r="C737" s="275"/>
      <c r="D737" s="275"/>
      <c r="E737" s="299" t="e">
        <f t="shared" si="13"/>
        <v>#DIV/0!</v>
      </c>
    </row>
    <row r="738" ht="20.1" customHeight="1" spans="1:5">
      <c r="A738" s="297">
        <v>2100408</v>
      </c>
      <c r="B738" s="301" t="s">
        <v>537</v>
      </c>
      <c r="C738" s="275"/>
      <c r="D738" s="275"/>
      <c r="E738" s="299" t="e">
        <f t="shared" si="13"/>
        <v>#DIV/0!</v>
      </c>
    </row>
    <row r="739" ht="20.1" customHeight="1" spans="1:5">
      <c r="A739" s="297">
        <v>2100409</v>
      </c>
      <c r="B739" s="301" t="s">
        <v>538</v>
      </c>
      <c r="C739" s="275"/>
      <c r="D739" s="275"/>
      <c r="E739" s="299" t="e">
        <f t="shared" si="13"/>
        <v>#DIV/0!</v>
      </c>
    </row>
    <row r="740" ht="20.1" customHeight="1" spans="1:5">
      <c r="A740" s="297">
        <v>2100410</v>
      </c>
      <c r="B740" s="301" t="s">
        <v>539</v>
      </c>
      <c r="C740" s="275"/>
      <c r="D740" s="275"/>
      <c r="E740" s="299" t="e">
        <f t="shared" si="13"/>
        <v>#DIV/0!</v>
      </c>
    </row>
    <row r="741" ht="20.1" customHeight="1" spans="1:5">
      <c r="A741" s="297">
        <v>2100499</v>
      </c>
      <c r="B741" s="301" t="s">
        <v>540</v>
      </c>
      <c r="C741" s="275"/>
      <c r="D741" s="275"/>
      <c r="E741" s="299" t="e">
        <f t="shared" si="13"/>
        <v>#DIV/0!</v>
      </c>
    </row>
    <row r="742" ht="20.1" customHeight="1" spans="1:5">
      <c r="A742" s="293">
        <v>21005</v>
      </c>
      <c r="B742" s="305" t="s">
        <v>541</v>
      </c>
      <c r="C742" s="295">
        <f>SUBTOTAL(9,C743:C751)</f>
        <v>0</v>
      </c>
      <c r="D742" s="295">
        <f>SUBTOTAL(9,D743:D751)</f>
        <v>0</v>
      </c>
      <c r="E742" s="296" t="e">
        <f t="shared" si="13"/>
        <v>#DIV/0!</v>
      </c>
    </row>
    <row r="743" ht="20.1" customHeight="1" spans="1:5">
      <c r="A743" s="297">
        <v>2100501</v>
      </c>
      <c r="B743" s="301" t="s">
        <v>542</v>
      </c>
      <c r="C743" s="275"/>
      <c r="D743" s="275"/>
      <c r="E743" s="299" t="e">
        <f t="shared" si="13"/>
        <v>#DIV/0!</v>
      </c>
    </row>
    <row r="744" ht="20.1" customHeight="1" spans="1:5">
      <c r="A744" s="297">
        <v>2100502</v>
      </c>
      <c r="B744" s="301" t="s">
        <v>543</v>
      </c>
      <c r="C744" s="275"/>
      <c r="D744" s="275"/>
      <c r="E744" s="299" t="e">
        <f t="shared" si="13"/>
        <v>#DIV/0!</v>
      </c>
    </row>
    <row r="745" ht="20.1" customHeight="1" spans="1:5">
      <c r="A745" s="297">
        <v>2100503</v>
      </c>
      <c r="B745" s="301" t="s">
        <v>544</v>
      </c>
      <c r="C745" s="275"/>
      <c r="D745" s="275"/>
      <c r="E745" s="299" t="e">
        <f t="shared" si="13"/>
        <v>#DIV/0!</v>
      </c>
    </row>
    <row r="746" ht="20.1" customHeight="1" spans="1:5">
      <c r="A746" s="297">
        <v>2100504</v>
      </c>
      <c r="B746" s="301" t="s">
        <v>545</v>
      </c>
      <c r="C746" s="275"/>
      <c r="D746" s="275"/>
      <c r="E746" s="299" t="e">
        <f t="shared" si="13"/>
        <v>#DIV/0!</v>
      </c>
    </row>
    <row r="747" ht="20.1" customHeight="1" spans="1:5">
      <c r="A747" s="297">
        <v>2100506</v>
      </c>
      <c r="B747" s="301" t="s">
        <v>546</v>
      </c>
      <c r="C747" s="275"/>
      <c r="D747" s="275"/>
      <c r="E747" s="299" t="e">
        <f t="shared" si="13"/>
        <v>#DIV/0!</v>
      </c>
    </row>
    <row r="748" ht="20.1" customHeight="1" spans="1:5">
      <c r="A748" s="297">
        <v>2100508</v>
      </c>
      <c r="B748" s="301" t="s">
        <v>547</v>
      </c>
      <c r="C748" s="275"/>
      <c r="D748" s="275"/>
      <c r="E748" s="299" t="e">
        <f t="shared" si="13"/>
        <v>#DIV/0!</v>
      </c>
    </row>
    <row r="749" ht="20.1" customHeight="1" spans="1:5">
      <c r="A749" s="297">
        <v>2100509</v>
      </c>
      <c r="B749" s="301" t="s">
        <v>548</v>
      </c>
      <c r="C749" s="275"/>
      <c r="D749" s="275"/>
      <c r="E749" s="299" t="e">
        <f t="shared" si="13"/>
        <v>#DIV/0!</v>
      </c>
    </row>
    <row r="750" ht="20.1" customHeight="1" spans="1:5">
      <c r="A750" s="297">
        <v>2100510</v>
      </c>
      <c r="B750" s="301" t="s">
        <v>549</v>
      </c>
      <c r="C750" s="275"/>
      <c r="D750" s="275"/>
      <c r="E750" s="299" t="e">
        <f t="shared" si="13"/>
        <v>#DIV/0!</v>
      </c>
    </row>
    <row r="751" ht="20.1" customHeight="1" spans="1:5">
      <c r="A751" s="297">
        <v>2100599</v>
      </c>
      <c r="B751" s="301" t="s">
        <v>550</v>
      </c>
      <c r="C751" s="275"/>
      <c r="D751" s="275"/>
      <c r="E751" s="299" t="e">
        <f t="shared" si="13"/>
        <v>#DIV/0!</v>
      </c>
    </row>
    <row r="752" ht="20.1" customHeight="1" spans="1:5">
      <c r="A752" s="293">
        <v>21006</v>
      </c>
      <c r="B752" s="305" t="s">
        <v>551</v>
      </c>
      <c r="C752" s="295">
        <f>SUBTOTAL(9,C753:C754)</f>
        <v>0</v>
      </c>
      <c r="D752" s="295">
        <f>SUBTOTAL(9,D753:D754)</f>
        <v>0</v>
      </c>
      <c r="E752" s="296" t="e">
        <f t="shared" si="13"/>
        <v>#DIV/0!</v>
      </c>
    </row>
    <row r="753" ht="20.1" customHeight="1" spans="1:5">
      <c r="A753" s="297">
        <v>2100601</v>
      </c>
      <c r="B753" s="301" t="s">
        <v>552</v>
      </c>
      <c r="C753" s="275"/>
      <c r="D753" s="275"/>
      <c r="E753" s="299" t="e">
        <f t="shared" si="13"/>
        <v>#DIV/0!</v>
      </c>
    </row>
    <row r="754" ht="20.1" customHeight="1" spans="1:5">
      <c r="A754" s="297">
        <v>2100699</v>
      </c>
      <c r="B754" s="301" t="s">
        <v>553</v>
      </c>
      <c r="C754" s="275"/>
      <c r="D754" s="275"/>
      <c r="E754" s="299" t="e">
        <f t="shared" si="13"/>
        <v>#DIV/0!</v>
      </c>
    </row>
    <row r="755" ht="20.1" customHeight="1" spans="1:5">
      <c r="A755" s="293">
        <v>21007</v>
      </c>
      <c r="B755" s="305" t="s">
        <v>1096</v>
      </c>
      <c r="C755" s="295">
        <f>SUBTOTAL(9,C756:C758)</f>
        <v>2170</v>
      </c>
      <c r="D755" s="295">
        <f>SUBTOTAL(9,D756:D758)</f>
        <v>0</v>
      </c>
      <c r="E755" s="296">
        <f t="shared" si="13"/>
        <v>-1</v>
      </c>
    </row>
    <row r="756" ht="20.1" customHeight="1" spans="1:5">
      <c r="A756" s="297">
        <v>2100716</v>
      </c>
      <c r="B756" s="301" t="s">
        <v>1097</v>
      </c>
      <c r="C756" s="275">
        <v>1400</v>
      </c>
      <c r="D756" s="275"/>
      <c r="E756" s="299">
        <f t="shared" si="13"/>
        <v>-1</v>
      </c>
    </row>
    <row r="757" ht="20.1" customHeight="1" spans="1:5">
      <c r="A757" s="297">
        <v>2100717</v>
      </c>
      <c r="B757" s="301" t="s">
        <v>1098</v>
      </c>
      <c r="C757" s="275">
        <v>770</v>
      </c>
      <c r="D757" s="275"/>
      <c r="E757" s="299">
        <f t="shared" si="13"/>
        <v>-1</v>
      </c>
    </row>
    <row r="758" ht="20.1" customHeight="1" spans="1:5">
      <c r="A758" s="297">
        <v>2100799</v>
      </c>
      <c r="B758" s="301" t="s">
        <v>1099</v>
      </c>
      <c r="C758" s="275"/>
      <c r="D758" s="275"/>
      <c r="E758" s="299" t="e">
        <f t="shared" si="13"/>
        <v>#DIV/0!</v>
      </c>
    </row>
    <row r="759" ht="20.1" customHeight="1" spans="1:5">
      <c r="A759" s="293">
        <v>21010</v>
      </c>
      <c r="B759" s="305" t="s">
        <v>568</v>
      </c>
      <c r="C759" s="295">
        <f>SUBTOTAL(9,C760:C768)</f>
        <v>0</v>
      </c>
      <c r="D759" s="295">
        <f>SUBTOTAL(9,D760:D768)</f>
        <v>0</v>
      </c>
      <c r="E759" s="296" t="e">
        <f t="shared" si="13"/>
        <v>#DIV/0!</v>
      </c>
    </row>
    <row r="760" ht="20.1" customHeight="1" spans="1:5">
      <c r="A760" s="297">
        <v>2101001</v>
      </c>
      <c r="B760" s="301" t="s">
        <v>13</v>
      </c>
      <c r="C760" s="275"/>
      <c r="D760" s="275"/>
      <c r="E760" s="299" t="e">
        <f t="shared" si="13"/>
        <v>#DIV/0!</v>
      </c>
    </row>
    <row r="761" ht="20.1" customHeight="1" spans="1:5">
      <c r="A761" s="297">
        <v>2101002</v>
      </c>
      <c r="B761" s="301" t="s">
        <v>14</v>
      </c>
      <c r="C761" s="275"/>
      <c r="D761" s="275"/>
      <c r="E761" s="299" t="e">
        <f t="shared" si="13"/>
        <v>#DIV/0!</v>
      </c>
    </row>
    <row r="762" ht="20.1" customHeight="1" spans="1:5">
      <c r="A762" s="297">
        <v>2101003</v>
      </c>
      <c r="B762" s="301" t="s">
        <v>15</v>
      </c>
      <c r="C762" s="275"/>
      <c r="D762" s="275"/>
      <c r="E762" s="299" t="e">
        <f t="shared" si="13"/>
        <v>#DIV/0!</v>
      </c>
    </row>
    <row r="763" ht="20.1" customHeight="1" spans="1:5">
      <c r="A763" s="297">
        <v>2101012</v>
      </c>
      <c r="B763" s="301" t="s">
        <v>569</v>
      </c>
      <c r="C763" s="275"/>
      <c r="D763" s="275"/>
      <c r="E763" s="299" t="e">
        <f t="shared" si="13"/>
        <v>#DIV/0!</v>
      </c>
    </row>
    <row r="764" ht="20.1" customHeight="1" spans="1:5">
      <c r="A764" s="297">
        <v>2101014</v>
      </c>
      <c r="B764" s="301" t="s">
        <v>570</v>
      </c>
      <c r="C764" s="275"/>
      <c r="D764" s="275"/>
      <c r="E764" s="299" t="e">
        <f t="shared" si="13"/>
        <v>#DIV/0!</v>
      </c>
    </row>
    <row r="765" ht="20.1" customHeight="1" spans="1:5">
      <c r="A765" s="297">
        <v>2101015</v>
      </c>
      <c r="B765" s="301" t="s">
        <v>571</v>
      </c>
      <c r="C765" s="275"/>
      <c r="D765" s="275"/>
      <c r="E765" s="299" t="e">
        <f t="shared" si="13"/>
        <v>#DIV/0!</v>
      </c>
    </row>
    <row r="766" ht="20.1" customHeight="1" spans="1:5">
      <c r="A766" s="297">
        <v>2101016</v>
      </c>
      <c r="B766" s="301" t="s">
        <v>572</v>
      </c>
      <c r="C766" s="275"/>
      <c r="D766" s="275"/>
      <c r="E766" s="299" t="e">
        <f t="shared" si="13"/>
        <v>#DIV/0!</v>
      </c>
    </row>
    <row r="767" ht="20.1" customHeight="1" spans="1:5">
      <c r="A767" s="297">
        <v>2101050</v>
      </c>
      <c r="B767" s="301" t="s">
        <v>22</v>
      </c>
      <c r="C767" s="275"/>
      <c r="D767" s="275"/>
      <c r="E767" s="299" t="e">
        <f t="shared" si="13"/>
        <v>#DIV/0!</v>
      </c>
    </row>
    <row r="768" ht="20.1" customHeight="1" spans="1:5">
      <c r="A768" s="297">
        <v>2101099</v>
      </c>
      <c r="B768" s="301" t="s">
        <v>573</v>
      </c>
      <c r="C768" s="275"/>
      <c r="D768" s="275"/>
      <c r="E768" s="299" t="e">
        <f t="shared" si="13"/>
        <v>#DIV/0!</v>
      </c>
    </row>
    <row r="769" ht="20.1" customHeight="1" spans="1:5">
      <c r="A769" s="293">
        <v>21099</v>
      </c>
      <c r="B769" s="305" t="s">
        <v>1100</v>
      </c>
      <c r="C769" s="295">
        <f>SUBTOTAL(9,C770:C770)</f>
        <v>0</v>
      </c>
      <c r="D769" s="295">
        <f>SUBTOTAL(9,D770:D770)</f>
        <v>0</v>
      </c>
      <c r="E769" s="296" t="e">
        <f t="shared" si="13"/>
        <v>#DIV/0!</v>
      </c>
    </row>
    <row r="770" ht="20.1" customHeight="1" spans="1:5">
      <c r="A770" s="297">
        <v>2109901</v>
      </c>
      <c r="B770" s="301" t="s">
        <v>1100</v>
      </c>
      <c r="C770" s="275"/>
      <c r="D770" s="275"/>
      <c r="E770" s="299" t="e">
        <f t="shared" si="13"/>
        <v>#DIV/0!</v>
      </c>
    </row>
    <row r="771" ht="20.1" customHeight="1" spans="1:5">
      <c r="A771" s="303">
        <v>211</v>
      </c>
      <c r="B771" s="306" t="s">
        <v>575</v>
      </c>
      <c r="C771" s="291">
        <f>SUBTOTAL(9,C772:C855)</f>
        <v>0</v>
      </c>
      <c r="D771" s="291">
        <f>SUBTOTAL(9,D772:D855)</f>
        <v>0</v>
      </c>
      <c r="E771" s="292" t="e">
        <f t="shared" si="13"/>
        <v>#DIV/0!</v>
      </c>
    </row>
    <row r="772" ht="20.1" customHeight="1" spans="1:5">
      <c r="A772" s="293">
        <v>21101</v>
      </c>
      <c r="B772" s="305" t="s">
        <v>576</v>
      </c>
      <c r="C772" s="295">
        <f>SUBTOTAL(9,C773:C780)</f>
        <v>0</v>
      </c>
      <c r="D772" s="295">
        <f>SUBTOTAL(9,D773:D780)</f>
        <v>0</v>
      </c>
      <c r="E772" s="296" t="e">
        <f t="shared" si="13"/>
        <v>#DIV/0!</v>
      </c>
    </row>
    <row r="773" ht="20.1" customHeight="1" spans="1:5">
      <c r="A773" s="297">
        <v>2110101</v>
      </c>
      <c r="B773" s="301" t="s">
        <v>13</v>
      </c>
      <c r="C773" s="275"/>
      <c r="D773" s="275"/>
      <c r="E773" s="299" t="e">
        <f t="shared" si="13"/>
        <v>#DIV/0!</v>
      </c>
    </row>
    <row r="774" ht="20.1" customHeight="1" spans="1:5">
      <c r="A774" s="297">
        <v>2110102</v>
      </c>
      <c r="B774" s="301" t="s">
        <v>14</v>
      </c>
      <c r="C774" s="275"/>
      <c r="D774" s="275"/>
      <c r="E774" s="299" t="e">
        <f t="shared" si="13"/>
        <v>#DIV/0!</v>
      </c>
    </row>
    <row r="775" ht="20.1" customHeight="1" spans="1:5">
      <c r="A775" s="297">
        <v>2110103</v>
      </c>
      <c r="B775" s="301" t="s">
        <v>15</v>
      </c>
      <c r="C775" s="275"/>
      <c r="D775" s="275"/>
      <c r="E775" s="299" t="e">
        <f t="shared" si="13"/>
        <v>#DIV/0!</v>
      </c>
    </row>
    <row r="776" ht="20.1" customHeight="1" spans="1:5">
      <c r="A776" s="297">
        <v>2110104</v>
      </c>
      <c r="B776" s="301" t="s">
        <v>577</v>
      </c>
      <c r="C776" s="275"/>
      <c r="D776" s="275"/>
      <c r="E776" s="299" t="e">
        <f t="shared" si="13"/>
        <v>#DIV/0!</v>
      </c>
    </row>
    <row r="777" ht="20.1" customHeight="1" spans="1:5">
      <c r="A777" s="297">
        <v>2110105</v>
      </c>
      <c r="B777" s="301" t="s">
        <v>578</v>
      </c>
      <c r="C777" s="275"/>
      <c r="D777" s="275"/>
      <c r="E777" s="299" t="e">
        <f t="shared" si="13"/>
        <v>#DIV/0!</v>
      </c>
    </row>
    <row r="778" ht="20.1" customHeight="1" spans="1:5">
      <c r="A778" s="297">
        <v>2110106</v>
      </c>
      <c r="B778" s="301" t="s">
        <v>579</v>
      </c>
      <c r="C778" s="275"/>
      <c r="D778" s="275"/>
      <c r="E778" s="299" t="e">
        <f t="shared" ref="E778:E841" si="14">SUM(D778-C778)/C778</f>
        <v>#DIV/0!</v>
      </c>
    </row>
    <row r="779" ht="20.1" customHeight="1" spans="1:5">
      <c r="A779" s="297">
        <v>2110107</v>
      </c>
      <c r="B779" s="301" t="s">
        <v>580</v>
      </c>
      <c r="C779" s="275"/>
      <c r="D779" s="275"/>
      <c r="E779" s="299" t="e">
        <f t="shared" si="14"/>
        <v>#DIV/0!</v>
      </c>
    </row>
    <row r="780" ht="20.1" customHeight="1" spans="1:5">
      <c r="A780" s="297">
        <v>2110199</v>
      </c>
      <c r="B780" s="301" t="s">
        <v>581</v>
      </c>
      <c r="C780" s="275"/>
      <c r="D780" s="275"/>
      <c r="E780" s="299" t="e">
        <f t="shared" si="14"/>
        <v>#DIV/0!</v>
      </c>
    </row>
    <row r="781" ht="20.1" customHeight="1" spans="1:5">
      <c r="A781" s="293">
        <v>21102</v>
      </c>
      <c r="B781" s="305" t="s">
        <v>582</v>
      </c>
      <c r="C781" s="295">
        <f>SUBTOTAL(9,C782:C784)</f>
        <v>0</v>
      </c>
      <c r="D781" s="295">
        <f>SUBTOTAL(9,D782:D784)</f>
        <v>0</v>
      </c>
      <c r="E781" s="296" t="e">
        <f t="shared" si="14"/>
        <v>#DIV/0!</v>
      </c>
    </row>
    <row r="782" ht="20.1" customHeight="1" spans="1:5">
      <c r="A782" s="297">
        <v>2110203</v>
      </c>
      <c r="B782" s="301" t="s">
        <v>583</v>
      </c>
      <c r="C782" s="275"/>
      <c r="D782" s="275"/>
      <c r="E782" s="299" t="e">
        <f t="shared" si="14"/>
        <v>#DIV/0!</v>
      </c>
    </row>
    <row r="783" ht="20.1" customHeight="1" spans="1:5">
      <c r="A783" s="297">
        <v>2110204</v>
      </c>
      <c r="B783" s="301" t="s">
        <v>584</v>
      </c>
      <c r="C783" s="275"/>
      <c r="D783" s="275"/>
      <c r="E783" s="299" t="e">
        <f t="shared" si="14"/>
        <v>#DIV/0!</v>
      </c>
    </row>
    <row r="784" ht="20.1" customHeight="1" spans="1:5">
      <c r="A784" s="297">
        <v>2110299</v>
      </c>
      <c r="B784" s="301" t="s">
        <v>585</v>
      </c>
      <c r="C784" s="275"/>
      <c r="D784" s="275"/>
      <c r="E784" s="299" t="e">
        <f t="shared" si="14"/>
        <v>#DIV/0!</v>
      </c>
    </row>
    <row r="785" ht="20.1" customHeight="1" spans="1:5">
      <c r="A785" s="293">
        <v>21103</v>
      </c>
      <c r="B785" s="305" t="s">
        <v>586</v>
      </c>
      <c r="C785" s="295">
        <f>SUBTOTAL(9,C786:C793)</f>
        <v>0</v>
      </c>
      <c r="D785" s="295">
        <f>SUBTOTAL(9,D786:D793)</f>
        <v>0</v>
      </c>
      <c r="E785" s="296" t="e">
        <f t="shared" si="14"/>
        <v>#DIV/0!</v>
      </c>
    </row>
    <row r="786" ht="20.1" customHeight="1" spans="1:5">
      <c r="A786" s="297">
        <v>2110301</v>
      </c>
      <c r="B786" s="301" t="s">
        <v>587</v>
      </c>
      <c r="C786" s="275"/>
      <c r="D786" s="275"/>
      <c r="E786" s="299" t="e">
        <f t="shared" si="14"/>
        <v>#DIV/0!</v>
      </c>
    </row>
    <row r="787" ht="20.1" customHeight="1" spans="1:5">
      <c r="A787" s="297">
        <v>2110302</v>
      </c>
      <c r="B787" s="301" t="s">
        <v>588</v>
      </c>
      <c r="C787" s="275"/>
      <c r="D787" s="275"/>
      <c r="E787" s="299" t="e">
        <f t="shared" si="14"/>
        <v>#DIV/0!</v>
      </c>
    </row>
    <row r="788" ht="20.1" customHeight="1" spans="1:5">
      <c r="A788" s="297">
        <v>2110303</v>
      </c>
      <c r="B788" s="301" t="s">
        <v>589</v>
      </c>
      <c r="C788" s="275"/>
      <c r="D788" s="275"/>
      <c r="E788" s="299" t="e">
        <f t="shared" si="14"/>
        <v>#DIV/0!</v>
      </c>
    </row>
    <row r="789" ht="20.1" customHeight="1" spans="1:5">
      <c r="A789" s="297">
        <v>2110304</v>
      </c>
      <c r="B789" s="301" t="s">
        <v>590</v>
      </c>
      <c r="C789" s="275"/>
      <c r="D789" s="275"/>
      <c r="E789" s="299" t="e">
        <f t="shared" si="14"/>
        <v>#DIV/0!</v>
      </c>
    </row>
    <row r="790" ht="20.1" customHeight="1" spans="1:5">
      <c r="A790" s="297">
        <v>2110305</v>
      </c>
      <c r="B790" s="301" t="s">
        <v>591</v>
      </c>
      <c r="C790" s="275"/>
      <c r="D790" s="275"/>
      <c r="E790" s="299" t="e">
        <f t="shared" si="14"/>
        <v>#DIV/0!</v>
      </c>
    </row>
    <row r="791" ht="20.1" customHeight="1" spans="1:5">
      <c r="A791" s="297">
        <v>2110306</v>
      </c>
      <c r="B791" s="301" t="s">
        <v>592</v>
      </c>
      <c r="C791" s="275"/>
      <c r="D791" s="275"/>
      <c r="E791" s="299" t="e">
        <f t="shared" si="14"/>
        <v>#DIV/0!</v>
      </c>
    </row>
    <row r="792" ht="20.1" customHeight="1" spans="1:5">
      <c r="A792" s="297">
        <v>2110307</v>
      </c>
      <c r="B792" s="301" t="s">
        <v>593</v>
      </c>
      <c r="C792" s="275"/>
      <c r="D792" s="275"/>
      <c r="E792" s="299" t="e">
        <f t="shared" si="14"/>
        <v>#DIV/0!</v>
      </c>
    </row>
    <row r="793" ht="20.1" customHeight="1" spans="1:5">
      <c r="A793" s="297">
        <v>2110399</v>
      </c>
      <c r="B793" s="301" t="s">
        <v>594</v>
      </c>
      <c r="C793" s="275"/>
      <c r="D793" s="275"/>
      <c r="E793" s="299" t="e">
        <f t="shared" si="14"/>
        <v>#DIV/0!</v>
      </c>
    </row>
    <row r="794" ht="20.1" customHeight="1" spans="1:5">
      <c r="A794" s="293">
        <v>21104</v>
      </c>
      <c r="B794" s="305" t="s">
        <v>595</v>
      </c>
      <c r="C794" s="295">
        <f>SUBTOTAL(9,C795:C799)</f>
        <v>0</v>
      </c>
      <c r="D794" s="295">
        <f>SUBTOTAL(9,D795:D799)</f>
        <v>0</v>
      </c>
      <c r="E794" s="296" t="e">
        <f t="shared" si="14"/>
        <v>#DIV/0!</v>
      </c>
    </row>
    <row r="795" ht="20.1" customHeight="1" spans="1:5">
      <c r="A795" s="297">
        <v>2110401</v>
      </c>
      <c r="B795" s="301" t="s">
        <v>596</v>
      </c>
      <c r="C795" s="275"/>
      <c r="D795" s="275"/>
      <c r="E795" s="299" t="e">
        <f t="shared" si="14"/>
        <v>#DIV/0!</v>
      </c>
    </row>
    <row r="796" ht="20.1" customHeight="1" spans="1:5">
      <c r="A796" s="297">
        <v>2110402</v>
      </c>
      <c r="B796" s="301" t="s">
        <v>597</v>
      </c>
      <c r="C796" s="275"/>
      <c r="D796" s="275"/>
      <c r="E796" s="299" t="e">
        <f t="shared" si="14"/>
        <v>#DIV/0!</v>
      </c>
    </row>
    <row r="797" ht="20.1" customHeight="1" spans="1:5">
      <c r="A797" s="297">
        <v>2110403</v>
      </c>
      <c r="B797" s="301" t="s">
        <v>598</v>
      </c>
      <c r="C797" s="275"/>
      <c r="D797" s="275"/>
      <c r="E797" s="299" t="e">
        <f t="shared" si="14"/>
        <v>#DIV/0!</v>
      </c>
    </row>
    <row r="798" ht="20.1" customHeight="1" spans="1:5">
      <c r="A798" s="297">
        <v>2110404</v>
      </c>
      <c r="B798" s="301" t="s">
        <v>599</v>
      </c>
      <c r="C798" s="275"/>
      <c r="D798" s="275"/>
      <c r="E798" s="299" t="e">
        <f t="shared" si="14"/>
        <v>#DIV/0!</v>
      </c>
    </row>
    <row r="799" ht="20.1" customHeight="1" spans="1:5">
      <c r="A799" s="297">
        <v>2110499</v>
      </c>
      <c r="B799" s="301" t="s">
        <v>600</v>
      </c>
      <c r="C799" s="275"/>
      <c r="D799" s="275"/>
      <c r="E799" s="299" t="e">
        <f t="shared" si="14"/>
        <v>#DIV/0!</v>
      </c>
    </row>
    <row r="800" ht="20.1" customHeight="1" spans="1:5">
      <c r="A800" s="293">
        <v>21105</v>
      </c>
      <c r="B800" s="305" t="s">
        <v>601</v>
      </c>
      <c r="C800" s="295">
        <f>SUBTOTAL(9,C801:C805)</f>
        <v>0</v>
      </c>
      <c r="D800" s="295">
        <f>SUBTOTAL(9,D801:D805)</f>
        <v>0</v>
      </c>
      <c r="E800" s="296" t="e">
        <f t="shared" si="14"/>
        <v>#DIV/0!</v>
      </c>
    </row>
    <row r="801" ht="20.1" customHeight="1" spans="1:5">
      <c r="A801" s="297">
        <v>2110501</v>
      </c>
      <c r="B801" s="301" t="s">
        <v>602</v>
      </c>
      <c r="C801" s="275"/>
      <c r="D801" s="275"/>
      <c r="E801" s="299" t="e">
        <f t="shared" si="14"/>
        <v>#DIV/0!</v>
      </c>
    </row>
    <row r="802" ht="20.1" customHeight="1" spans="1:5">
      <c r="A802" s="297">
        <v>2110502</v>
      </c>
      <c r="B802" s="301" t="s">
        <v>603</v>
      </c>
      <c r="C802" s="275"/>
      <c r="D802" s="275"/>
      <c r="E802" s="299" t="e">
        <f t="shared" si="14"/>
        <v>#DIV/0!</v>
      </c>
    </row>
    <row r="803" ht="20.1" customHeight="1" spans="1:5">
      <c r="A803" s="297">
        <v>2110503</v>
      </c>
      <c r="B803" s="301" t="s">
        <v>604</v>
      </c>
      <c r="C803" s="275"/>
      <c r="D803" s="275"/>
      <c r="E803" s="299" t="e">
        <f t="shared" si="14"/>
        <v>#DIV/0!</v>
      </c>
    </row>
    <row r="804" ht="20.1" customHeight="1" spans="1:5">
      <c r="A804" s="297">
        <v>2110506</v>
      </c>
      <c r="B804" s="301" t="s">
        <v>605</v>
      </c>
      <c r="C804" s="275"/>
      <c r="D804" s="275"/>
      <c r="E804" s="299" t="e">
        <f t="shared" si="14"/>
        <v>#DIV/0!</v>
      </c>
    </row>
    <row r="805" ht="20.1" customHeight="1" spans="1:5">
      <c r="A805" s="297">
        <v>2110599</v>
      </c>
      <c r="B805" s="301" t="s">
        <v>606</v>
      </c>
      <c r="C805" s="275"/>
      <c r="D805" s="275"/>
      <c r="E805" s="299" t="e">
        <f t="shared" si="14"/>
        <v>#DIV/0!</v>
      </c>
    </row>
    <row r="806" ht="20.1" customHeight="1" spans="1:5">
      <c r="A806" s="293">
        <v>21106</v>
      </c>
      <c r="B806" s="305" t="s">
        <v>607</v>
      </c>
      <c r="C806" s="295">
        <f>SUBTOTAL(9,C807:C811)</f>
        <v>0</v>
      </c>
      <c r="D806" s="295">
        <f>SUBTOTAL(9,D807:D811)</f>
        <v>0</v>
      </c>
      <c r="E806" s="296" t="e">
        <f t="shared" si="14"/>
        <v>#DIV/0!</v>
      </c>
    </row>
    <row r="807" ht="20.1" customHeight="1" spans="1:5">
      <c r="A807" s="297">
        <v>2110602</v>
      </c>
      <c r="B807" s="301" t="s">
        <v>608</v>
      </c>
      <c r="C807" s="275"/>
      <c r="D807" s="275"/>
      <c r="E807" s="299" t="e">
        <f t="shared" si="14"/>
        <v>#DIV/0!</v>
      </c>
    </row>
    <row r="808" ht="20.1" customHeight="1" spans="1:5">
      <c r="A808" s="297">
        <v>2110603</v>
      </c>
      <c r="B808" s="301" t="s">
        <v>609</v>
      </c>
      <c r="C808" s="275"/>
      <c r="D808" s="275"/>
      <c r="E808" s="299" t="e">
        <f t="shared" si="14"/>
        <v>#DIV/0!</v>
      </c>
    </row>
    <row r="809" ht="20.1" customHeight="1" spans="1:5">
      <c r="A809" s="297">
        <v>2110604</v>
      </c>
      <c r="B809" s="301" t="s">
        <v>610</v>
      </c>
      <c r="C809" s="275"/>
      <c r="D809" s="275"/>
      <c r="E809" s="299" t="e">
        <f t="shared" si="14"/>
        <v>#DIV/0!</v>
      </c>
    </row>
    <row r="810" ht="20.1" customHeight="1" spans="1:5">
      <c r="A810" s="297">
        <v>2110605</v>
      </c>
      <c r="B810" s="301" t="s">
        <v>611</v>
      </c>
      <c r="C810" s="275"/>
      <c r="D810" s="275"/>
      <c r="E810" s="299" t="e">
        <f t="shared" si="14"/>
        <v>#DIV/0!</v>
      </c>
    </row>
    <row r="811" ht="20.1" customHeight="1" spans="1:5">
      <c r="A811" s="297">
        <v>2110699</v>
      </c>
      <c r="B811" s="301" t="s">
        <v>612</v>
      </c>
      <c r="C811" s="275"/>
      <c r="D811" s="275"/>
      <c r="E811" s="299" t="e">
        <f t="shared" si="14"/>
        <v>#DIV/0!</v>
      </c>
    </row>
    <row r="812" ht="20.1" customHeight="1" spans="1:5">
      <c r="A812" s="293">
        <v>21107</v>
      </c>
      <c r="B812" s="305" t="s">
        <v>613</v>
      </c>
      <c r="C812" s="295">
        <f>SUBTOTAL(9,C813:C814)</f>
        <v>0</v>
      </c>
      <c r="D812" s="295">
        <f>SUBTOTAL(9,D813:D814)</f>
        <v>0</v>
      </c>
      <c r="E812" s="296" t="e">
        <f t="shared" si="14"/>
        <v>#DIV/0!</v>
      </c>
    </row>
    <row r="813" ht="20.1" customHeight="1" spans="1:5">
      <c r="A813" s="297">
        <v>2110704</v>
      </c>
      <c r="B813" s="301" t="s">
        <v>614</v>
      </c>
      <c r="C813" s="275"/>
      <c r="D813" s="275"/>
      <c r="E813" s="299" t="e">
        <f t="shared" si="14"/>
        <v>#DIV/0!</v>
      </c>
    </row>
    <row r="814" ht="20.1" customHeight="1" spans="1:5">
      <c r="A814" s="297">
        <v>2110799</v>
      </c>
      <c r="B814" s="301" t="s">
        <v>615</v>
      </c>
      <c r="C814" s="275"/>
      <c r="D814" s="275"/>
      <c r="E814" s="299" t="e">
        <f t="shared" si="14"/>
        <v>#DIV/0!</v>
      </c>
    </row>
    <row r="815" ht="20.1" customHeight="1" spans="1:5">
      <c r="A815" s="293">
        <v>21108</v>
      </c>
      <c r="B815" s="305" t="s">
        <v>616</v>
      </c>
      <c r="C815" s="295">
        <f>SUBTOTAL(9,C816:C817)</f>
        <v>0</v>
      </c>
      <c r="D815" s="295">
        <f>SUBTOTAL(9,D816:D817)</f>
        <v>0</v>
      </c>
      <c r="E815" s="296" t="e">
        <f t="shared" si="14"/>
        <v>#DIV/0!</v>
      </c>
    </row>
    <row r="816" ht="20.1" customHeight="1" spans="1:5">
      <c r="A816" s="297">
        <v>2110804</v>
      </c>
      <c r="B816" s="301" t="s">
        <v>617</v>
      </c>
      <c r="C816" s="275"/>
      <c r="D816" s="275"/>
      <c r="E816" s="299" t="e">
        <f t="shared" si="14"/>
        <v>#DIV/0!</v>
      </c>
    </row>
    <row r="817" ht="20.1" customHeight="1" spans="1:5">
      <c r="A817" s="297">
        <v>2110899</v>
      </c>
      <c r="B817" s="301" t="s">
        <v>618</v>
      </c>
      <c r="C817" s="275"/>
      <c r="D817" s="275"/>
      <c r="E817" s="299" t="e">
        <f t="shared" si="14"/>
        <v>#DIV/0!</v>
      </c>
    </row>
    <row r="818" ht="20.1" customHeight="1" spans="1:5">
      <c r="A818" s="293">
        <v>21109</v>
      </c>
      <c r="B818" s="305" t="s">
        <v>619</v>
      </c>
      <c r="C818" s="295">
        <f>SUBTOTAL(9,C819:C819)</f>
        <v>0</v>
      </c>
      <c r="D818" s="295">
        <f>SUBTOTAL(9,D819:D819)</f>
        <v>0</v>
      </c>
      <c r="E818" s="296" t="e">
        <f t="shared" si="14"/>
        <v>#DIV/0!</v>
      </c>
    </row>
    <row r="819" ht="20.1" customHeight="1" spans="1:5">
      <c r="A819" s="297">
        <v>2110901</v>
      </c>
      <c r="B819" s="301" t="s">
        <v>619</v>
      </c>
      <c r="C819" s="275"/>
      <c r="D819" s="275"/>
      <c r="E819" s="299" t="e">
        <f t="shared" si="14"/>
        <v>#DIV/0!</v>
      </c>
    </row>
    <row r="820" ht="20.1" customHeight="1" spans="1:5">
      <c r="A820" s="293">
        <v>21110</v>
      </c>
      <c r="B820" s="305" t="s">
        <v>620</v>
      </c>
      <c r="C820" s="295">
        <f>SUBTOTAL(9,C821:C821)</f>
        <v>0</v>
      </c>
      <c r="D820" s="295">
        <f>SUBTOTAL(9,D821:D821)</f>
        <v>0</v>
      </c>
      <c r="E820" s="296" t="e">
        <f t="shared" si="14"/>
        <v>#DIV/0!</v>
      </c>
    </row>
    <row r="821" ht="20.1" customHeight="1" spans="1:5">
      <c r="A821" s="297">
        <v>2111001</v>
      </c>
      <c r="B821" s="301" t="s">
        <v>620</v>
      </c>
      <c r="C821" s="275"/>
      <c r="D821" s="275"/>
      <c r="E821" s="299" t="e">
        <f t="shared" si="14"/>
        <v>#DIV/0!</v>
      </c>
    </row>
    <row r="822" ht="20.1" customHeight="1" spans="1:5">
      <c r="A822" s="293">
        <v>21111</v>
      </c>
      <c r="B822" s="305" t="s">
        <v>621</v>
      </c>
      <c r="C822" s="295">
        <f>SUBTOTAL(9,C823:C827)</f>
        <v>0</v>
      </c>
      <c r="D822" s="295">
        <f>SUBTOTAL(9,D823:D827)</f>
        <v>0</v>
      </c>
      <c r="E822" s="296" t="e">
        <f t="shared" si="14"/>
        <v>#DIV/0!</v>
      </c>
    </row>
    <row r="823" ht="20.1" customHeight="1" spans="1:5">
      <c r="A823" s="297">
        <v>2111101</v>
      </c>
      <c r="B823" s="301" t="s">
        <v>622</v>
      </c>
      <c r="C823" s="275"/>
      <c r="D823" s="275"/>
      <c r="E823" s="299" t="e">
        <f t="shared" si="14"/>
        <v>#DIV/0!</v>
      </c>
    </row>
    <row r="824" ht="20.1" customHeight="1" spans="1:5">
      <c r="A824" s="297">
        <v>2111102</v>
      </c>
      <c r="B824" s="301" t="s">
        <v>623</v>
      </c>
      <c r="C824" s="275"/>
      <c r="D824" s="275"/>
      <c r="E824" s="299" t="e">
        <f t="shared" si="14"/>
        <v>#DIV/0!</v>
      </c>
    </row>
    <row r="825" ht="20.1" customHeight="1" spans="1:5">
      <c r="A825" s="297">
        <v>2111103</v>
      </c>
      <c r="B825" s="301" t="s">
        <v>624</v>
      </c>
      <c r="C825" s="275"/>
      <c r="D825" s="275"/>
      <c r="E825" s="299" t="e">
        <f t="shared" si="14"/>
        <v>#DIV/0!</v>
      </c>
    </row>
    <row r="826" ht="20.1" customHeight="1" spans="1:5">
      <c r="A826" s="297">
        <v>2111104</v>
      </c>
      <c r="B826" s="301" t="s">
        <v>625</v>
      </c>
      <c r="C826" s="275"/>
      <c r="D826" s="275"/>
      <c r="E826" s="299" t="e">
        <f t="shared" si="14"/>
        <v>#DIV/0!</v>
      </c>
    </row>
    <row r="827" ht="20.1" customHeight="1" spans="1:5">
      <c r="A827" s="297">
        <v>2111199</v>
      </c>
      <c r="B827" s="301" t="s">
        <v>626</v>
      </c>
      <c r="C827" s="275"/>
      <c r="D827" s="275"/>
      <c r="E827" s="299" t="e">
        <f t="shared" si="14"/>
        <v>#DIV/0!</v>
      </c>
    </row>
    <row r="828" ht="20.1" customHeight="1" spans="1:5">
      <c r="A828" s="293">
        <v>21112</v>
      </c>
      <c r="B828" s="305" t="s">
        <v>627</v>
      </c>
      <c r="C828" s="295">
        <f>SUBTOTAL(9,C829:C829)</f>
        <v>0</v>
      </c>
      <c r="D828" s="295">
        <f>SUBTOTAL(9,D829:D829)</f>
        <v>0</v>
      </c>
      <c r="E828" s="296" t="e">
        <f t="shared" si="14"/>
        <v>#DIV/0!</v>
      </c>
    </row>
    <row r="829" ht="20.1" customHeight="1" spans="1:5">
      <c r="A829" s="297">
        <v>2111201</v>
      </c>
      <c r="B829" s="301" t="s">
        <v>627</v>
      </c>
      <c r="C829" s="275"/>
      <c r="D829" s="275"/>
      <c r="E829" s="299" t="e">
        <f t="shared" si="14"/>
        <v>#DIV/0!</v>
      </c>
    </row>
    <row r="830" ht="20.1" customHeight="1" spans="1:5">
      <c r="A830" s="293">
        <v>21113</v>
      </c>
      <c r="B830" s="305" t="s">
        <v>1101</v>
      </c>
      <c r="C830" s="295">
        <f>SUBTOTAL(9,C831:C831)</f>
        <v>0</v>
      </c>
      <c r="D830" s="295">
        <f>SUBTOTAL(9,D831:D831)</f>
        <v>0</v>
      </c>
      <c r="E830" s="296" t="e">
        <f t="shared" si="14"/>
        <v>#DIV/0!</v>
      </c>
    </row>
    <row r="831" ht="20.1" customHeight="1" spans="1:5">
      <c r="A831" s="297">
        <v>2111301</v>
      </c>
      <c r="B831" s="301" t="s">
        <v>1101</v>
      </c>
      <c r="C831" s="275"/>
      <c r="D831" s="275"/>
      <c r="E831" s="299" t="e">
        <f t="shared" si="14"/>
        <v>#DIV/0!</v>
      </c>
    </row>
    <row r="832" ht="20.1" customHeight="1" spans="1:5">
      <c r="A832" s="293">
        <v>21114</v>
      </c>
      <c r="B832" s="305" t="s">
        <v>629</v>
      </c>
      <c r="C832" s="295">
        <f>SUBTOTAL(9,C833:C847)</f>
        <v>0</v>
      </c>
      <c r="D832" s="295">
        <f>SUBTOTAL(9,D833:D847)</f>
        <v>0</v>
      </c>
      <c r="E832" s="296" t="e">
        <f t="shared" si="14"/>
        <v>#DIV/0!</v>
      </c>
    </row>
    <row r="833" ht="20.1" customHeight="1" spans="1:5">
      <c r="A833" s="297">
        <v>2111401</v>
      </c>
      <c r="B833" s="301" t="s">
        <v>13</v>
      </c>
      <c r="C833" s="275"/>
      <c r="D833" s="275"/>
      <c r="E833" s="299" t="e">
        <f t="shared" si="14"/>
        <v>#DIV/0!</v>
      </c>
    </row>
    <row r="834" ht="20.1" customHeight="1" spans="1:5">
      <c r="A834" s="297">
        <v>2111402</v>
      </c>
      <c r="B834" s="301" t="s">
        <v>14</v>
      </c>
      <c r="C834" s="275"/>
      <c r="D834" s="275"/>
      <c r="E834" s="299" t="e">
        <f t="shared" si="14"/>
        <v>#DIV/0!</v>
      </c>
    </row>
    <row r="835" ht="20.1" customHeight="1" spans="1:5">
      <c r="A835" s="297">
        <v>2111403</v>
      </c>
      <c r="B835" s="301" t="s">
        <v>15</v>
      </c>
      <c r="C835" s="275"/>
      <c r="D835" s="275"/>
      <c r="E835" s="299" t="e">
        <f t="shared" si="14"/>
        <v>#DIV/0!</v>
      </c>
    </row>
    <row r="836" ht="20.1" customHeight="1" spans="1:5">
      <c r="A836" s="297">
        <v>2111404</v>
      </c>
      <c r="B836" s="301" t="s">
        <v>630</v>
      </c>
      <c r="C836" s="275"/>
      <c r="D836" s="275"/>
      <c r="E836" s="299" t="e">
        <f t="shared" si="14"/>
        <v>#DIV/0!</v>
      </c>
    </row>
    <row r="837" ht="20.1" customHeight="1" spans="1:5">
      <c r="A837" s="297">
        <v>2111405</v>
      </c>
      <c r="B837" s="301" t="s">
        <v>631</v>
      </c>
      <c r="C837" s="275"/>
      <c r="D837" s="275"/>
      <c r="E837" s="299" t="e">
        <f t="shared" si="14"/>
        <v>#DIV/0!</v>
      </c>
    </row>
    <row r="838" ht="20.1" customHeight="1" spans="1:5">
      <c r="A838" s="297">
        <v>2111406</v>
      </c>
      <c r="B838" s="301" t="s">
        <v>632</v>
      </c>
      <c r="C838" s="275"/>
      <c r="D838" s="275"/>
      <c r="E838" s="299" t="e">
        <f t="shared" si="14"/>
        <v>#DIV/0!</v>
      </c>
    </row>
    <row r="839" ht="20.1" customHeight="1" spans="1:5">
      <c r="A839" s="297">
        <v>2111407</v>
      </c>
      <c r="B839" s="301" t="s">
        <v>633</v>
      </c>
      <c r="C839" s="275"/>
      <c r="D839" s="275"/>
      <c r="E839" s="299" t="e">
        <f t="shared" si="14"/>
        <v>#DIV/0!</v>
      </c>
    </row>
    <row r="840" ht="20.1" customHeight="1" spans="1:5">
      <c r="A840" s="297">
        <v>2111408</v>
      </c>
      <c r="B840" s="301" t="s">
        <v>634</v>
      </c>
      <c r="C840" s="275"/>
      <c r="D840" s="275"/>
      <c r="E840" s="299" t="e">
        <f t="shared" si="14"/>
        <v>#DIV/0!</v>
      </c>
    </row>
    <row r="841" ht="20.1" customHeight="1" spans="1:5">
      <c r="A841" s="297">
        <v>2111409</v>
      </c>
      <c r="B841" s="301" t="s">
        <v>635</v>
      </c>
      <c r="C841" s="275"/>
      <c r="D841" s="275"/>
      <c r="E841" s="299" t="e">
        <f t="shared" si="14"/>
        <v>#DIV/0!</v>
      </c>
    </row>
    <row r="842" ht="20.1" customHeight="1" spans="1:5">
      <c r="A842" s="297">
        <v>2111410</v>
      </c>
      <c r="B842" s="301" t="s">
        <v>636</v>
      </c>
      <c r="C842" s="275"/>
      <c r="D842" s="275"/>
      <c r="E842" s="299" t="e">
        <f t="shared" ref="E842:E905" si="15">SUM(D842-C842)/C842</f>
        <v>#DIV/0!</v>
      </c>
    </row>
    <row r="843" ht="20.1" customHeight="1" spans="1:5">
      <c r="A843" s="297">
        <v>2111411</v>
      </c>
      <c r="B843" s="301" t="s">
        <v>55</v>
      </c>
      <c r="C843" s="275"/>
      <c r="D843" s="275"/>
      <c r="E843" s="299" t="e">
        <f t="shared" si="15"/>
        <v>#DIV/0!</v>
      </c>
    </row>
    <row r="844" ht="20.1" customHeight="1" spans="1:5">
      <c r="A844" s="297">
        <v>2111412</v>
      </c>
      <c r="B844" s="301" t="s">
        <v>637</v>
      </c>
      <c r="C844" s="275"/>
      <c r="D844" s="275"/>
      <c r="E844" s="299" t="e">
        <f t="shared" si="15"/>
        <v>#DIV/0!</v>
      </c>
    </row>
    <row r="845" ht="20.1" customHeight="1" spans="1:5">
      <c r="A845" s="297">
        <v>2111413</v>
      </c>
      <c r="B845" s="301" t="s">
        <v>638</v>
      </c>
      <c r="C845" s="275"/>
      <c r="D845" s="275"/>
      <c r="E845" s="299" t="e">
        <f t="shared" si="15"/>
        <v>#DIV/0!</v>
      </c>
    </row>
    <row r="846" ht="20.1" customHeight="1" spans="1:5">
      <c r="A846" s="297">
        <v>2111450</v>
      </c>
      <c r="B846" s="301" t="s">
        <v>22</v>
      </c>
      <c r="C846" s="275"/>
      <c r="D846" s="275"/>
      <c r="E846" s="299" t="e">
        <f t="shared" si="15"/>
        <v>#DIV/0!</v>
      </c>
    </row>
    <row r="847" ht="20.1" customHeight="1" spans="1:5">
      <c r="A847" s="297">
        <v>2111499</v>
      </c>
      <c r="B847" s="301" t="s">
        <v>639</v>
      </c>
      <c r="C847" s="275"/>
      <c r="D847" s="275"/>
      <c r="E847" s="299" t="e">
        <f t="shared" si="15"/>
        <v>#DIV/0!</v>
      </c>
    </row>
    <row r="848" ht="20.1" customHeight="1" spans="1:5">
      <c r="A848" s="293">
        <v>21115</v>
      </c>
      <c r="B848" s="305" t="s">
        <v>1102</v>
      </c>
      <c r="C848" s="295">
        <f>SUBTOTAL(9,C849:C853)</f>
        <v>0</v>
      </c>
      <c r="D848" s="295">
        <f>SUBTOTAL(9,D849:D853)</f>
        <v>0</v>
      </c>
      <c r="E848" s="296" t="e">
        <f t="shared" si="15"/>
        <v>#DIV/0!</v>
      </c>
    </row>
    <row r="849" ht="20.1" customHeight="1" spans="1:5">
      <c r="A849" s="297">
        <v>2111501</v>
      </c>
      <c r="B849" s="301" t="s">
        <v>1103</v>
      </c>
      <c r="C849" s="275"/>
      <c r="D849" s="275"/>
      <c r="E849" s="299" t="e">
        <f t="shared" si="15"/>
        <v>#DIV/0!</v>
      </c>
    </row>
    <row r="850" ht="20.1" customHeight="1" spans="1:5">
      <c r="A850" s="297">
        <v>2111502</v>
      </c>
      <c r="B850" s="301" t="s">
        <v>1104</v>
      </c>
      <c r="C850" s="275"/>
      <c r="D850" s="275"/>
      <c r="E850" s="299" t="e">
        <f t="shared" si="15"/>
        <v>#DIV/0!</v>
      </c>
    </row>
    <row r="851" ht="20.1" customHeight="1" spans="1:5">
      <c r="A851" s="297">
        <v>2111503</v>
      </c>
      <c r="B851" s="301" t="s">
        <v>1105</v>
      </c>
      <c r="C851" s="275"/>
      <c r="D851" s="275"/>
      <c r="E851" s="299" t="e">
        <f t="shared" si="15"/>
        <v>#DIV/0!</v>
      </c>
    </row>
    <row r="852" ht="20.1" customHeight="1" spans="1:5">
      <c r="A852" s="297">
        <v>2111504</v>
      </c>
      <c r="B852" s="301" t="s">
        <v>1106</v>
      </c>
      <c r="C852" s="275"/>
      <c r="D852" s="275"/>
      <c r="E852" s="299" t="e">
        <f t="shared" si="15"/>
        <v>#DIV/0!</v>
      </c>
    </row>
    <row r="853" ht="20.1" customHeight="1" spans="1:5">
      <c r="A853" s="297">
        <v>2111599</v>
      </c>
      <c r="B853" s="301" t="s">
        <v>1107</v>
      </c>
      <c r="C853" s="275"/>
      <c r="D853" s="275"/>
      <c r="E853" s="299" t="e">
        <f t="shared" si="15"/>
        <v>#DIV/0!</v>
      </c>
    </row>
    <row r="854" ht="20.1" customHeight="1" spans="1:5">
      <c r="A854" s="293">
        <v>21199</v>
      </c>
      <c r="B854" s="305" t="s">
        <v>640</v>
      </c>
      <c r="C854" s="295">
        <f>SUBTOTAL(9,C855:C855)</f>
        <v>0</v>
      </c>
      <c r="D854" s="295">
        <f>SUBTOTAL(9,D855:D855)</f>
        <v>0</v>
      </c>
      <c r="E854" s="296" t="e">
        <f t="shared" si="15"/>
        <v>#DIV/0!</v>
      </c>
    </row>
    <row r="855" ht="20.1" customHeight="1" spans="1:5">
      <c r="A855" s="297">
        <v>2119901</v>
      </c>
      <c r="B855" s="301" t="s">
        <v>640</v>
      </c>
      <c r="C855" s="275"/>
      <c r="D855" s="275"/>
      <c r="E855" s="299" t="e">
        <f t="shared" si="15"/>
        <v>#DIV/0!</v>
      </c>
    </row>
    <row r="856" ht="20.1" customHeight="1" spans="1:5">
      <c r="A856" s="303">
        <v>212</v>
      </c>
      <c r="B856" s="306" t="s">
        <v>641</v>
      </c>
      <c r="C856" s="291">
        <f>SUBTOTAL(9,C857:C879)</f>
        <v>0</v>
      </c>
      <c r="D856" s="291">
        <f>SUBTOTAL(9,D857:D879)</f>
        <v>0</v>
      </c>
      <c r="E856" s="292" t="e">
        <f t="shared" si="15"/>
        <v>#DIV/0!</v>
      </c>
    </row>
    <row r="857" ht="20.1" customHeight="1" spans="1:5">
      <c r="A857" s="293">
        <v>21201</v>
      </c>
      <c r="B857" s="305" t="s">
        <v>642</v>
      </c>
      <c r="C857" s="295">
        <f>SUBTOTAL(9,C858:C868)</f>
        <v>0</v>
      </c>
      <c r="D857" s="295">
        <f>SUBTOTAL(9,D858:D868)</f>
        <v>0</v>
      </c>
      <c r="E857" s="296" t="e">
        <f t="shared" si="15"/>
        <v>#DIV/0!</v>
      </c>
    </row>
    <row r="858" ht="20.1" customHeight="1" spans="1:5">
      <c r="A858" s="297">
        <v>2120101</v>
      </c>
      <c r="B858" s="301" t="s">
        <v>13</v>
      </c>
      <c r="C858" s="275"/>
      <c r="D858" s="275"/>
      <c r="E858" s="299" t="e">
        <f t="shared" si="15"/>
        <v>#DIV/0!</v>
      </c>
    </row>
    <row r="859" ht="20.1" customHeight="1" spans="1:5">
      <c r="A859" s="297">
        <v>2120102</v>
      </c>
      <c r="B859" s="301" t="s">
        <v>14</v>
      </c>
      <c r="C859" s="275"/>
      <c r="D859" s="275"/>
      <c r="E859" s="299" t="e">
        <f t="shared" si="15"/>
        <v>#DIV/0!</v>
      </c>
    </row>
    <row r="860" ht="20.1" customHeight="1" spans="1:5">
      <c r="A860" s="297">
        <v>2120103</v>
      </c>
      <c r="B860" s="301" t="s">
        <v>15</v>
      </c>
      <c r="C860" s="275"/>
      <c r="D860" s="275"/>
      <c r="E860" s="299" t="e">
        <f t="shared" si="15"/>
        <v>#DIV/0!</v>
      </c>
    </row>
    <row r="861" ht="20.1" customHeight="1" spans="1:5">
      <c r="A861" s="297">
        <v>2120104</v>
      </c>
      <c r="B861" s="301" t="s">
        <v>643</v>
      </c>
      <c r="C861" s="275"/>
      <c r="D861" s="275"/>
      <c r="E861" s="299" t="e">
        <f t="shared" si="15"/>
        <v>#DIV/0!</v>
      </c>
    </row>
    <row r="862" ht="20.1" customHeight="1" spans="1:5">
      <c r="A862" s="297">
        <v>2120105</v>
      </c>
      <c r="B862" s="301" t="s">
        <v>644</v>
      </c>
      <c r="C862" s="275"/>
      <c r="D862" s="275"/>
      <c r="E862" s="299" t="e">
        <f t="shared" si="15"/>
        <v>#DIV/0!</v>
      </c>
    </row>
    <row r="863" ht="20.1" customHeight="1" spans="1:5">
      <c r="A863" s="297">
        <v>2120106</v>
      </c>
      <c r="B863" s="301" t="s">
        <v>645</v>
      </c>
      <c r="C863" s="275"/>
      <c r="D863" s="275"/>
      <c r="E863" s="299" t="e">
        <f t="shared" si="15"/>
        <v>#DIV/0!</v>
      </c>
    </row>
    <row r="864" ht="20.1" customHeight="1" spans="1:5">
      <c r="A864" s="297">
        <v>2120107</v>
      </c>
      <c r="B864" s="301" t="s">
        <v>646</v>
      </c>
      <c r="C864" s="275"/>
      <c r="D864" s="275"/>
      <c r="E864" s="299" t="e">
        <f t="shared" si="15"/>
        <v>#DIV/0!</v>
      </c>
    </row>
    <row r="865" ht="20.1" customHeight="1" spans="1:5">
      <c r="A865" s="297">
        <v>2120108</v>
      </c>
      <c r="B865" s="301" t="s">
        <v>647</v>
      </c>
      <c r="C865" s="275"/>
      <c r="D865" s="275"/>
      <c r="E865" s="299" t="e">
        <f t="shared" si="15"/>
        <v>#DIV/0!</v>
      </c>
    </row>
    <row r="866" ht="20.1" customHeight="1" spans="1:5">
      <c r="A866" s="297">
        <v>2120109</v>
      </c>
      <c r="B866" s="301" t="s">
        <v>648</v>
      </c>
      <c r="C866" s="275"/>
      <c r="D866" s="275"/>
      <c r="E866" s="299" t="e">
        <f t="shared" si="15"/>
        <v>#DIV/0!</v>
      </c>
    </row>
    <row r="867" ht="20.1" customHeight="1" spans="1:5">
      <c r="A867" s="297">
        <v>2120110</v>
      </c>
      <c r="B867" s="301" t="s">
        <v>649</v>
      </c>
      <c r="C867" s="275"/>
      <c r="D867" s="275"/>
      <c r="E867" s="299" t="e">
        <f t="shared" si="15"/>
        <v>#DIV/0!</v>
      </c>
    </row>
    <row r="868" ht="20.1" customHeight="1" spans="1:5">
      <c r="A868" s="297">
        <v>2120199</v>
      </c>
      <c r="B868" s="301" t="s">
        <v>650</v>
      </c>
      <c r="C868" s="275"/>
      <c r="D868" s="275"/>
      <c r="E868" s="299" t="e">
        <f t="shared" si="15"/>
        <v>#DIV/0!</v>
      </c>
    </row>
    <row r="869" ht="20.1" customHeight="1" spans="1:5">
      <c r="A869" s="293">
        <v>21202</v>
      </c>
      <c r="B869" s="305" t="s">
        <v>651</v>
      </c>
      <c r="C869" s="295">
        <f>SUBTOTAL(9,C870:C870)</f>
        <v>0</v>
      </c>
      <c r="D869" s="295">
        <f>SUBTOTAL(9,D870:D870)</f>
        <v>0</v>
      </c>
      <c r="E869" s="296" t="e">
        <f t="shared" si="15"/>
        <v>#DIV/0!</v>
      </c>
    </row>
    <row r="870" ht="20.1" customHeight="1" spans="1:5">
      <c r="A870" s="297">
        <v>2120201</v>
      </c>
      <c r="B870" s="301" t="s">
        <v>651</v>
      </c>
      <c r="C870" s="275"/>
      <c r="D870" s="275"/>
      <c r="E870" s="299" t="e">
        <f t="shared" si="15"/>
        <v>#DIV/0!</v>
      </c>
    </row>
    <row r="871" ht="20.1" customHeight="1" spans="1:5">
      <c r="A871" s="293">
        <v>21203</v>
      </c>
      <c r="B871" s="305" t="s">
        <v>652</v>
      </c>
      <c r="C871" s="295">
        <f>SUBTOTAL(9,C872:C873)</f>
        <v>0</v>
      </c>
      <c r="D871" s="295">
        <f>SUBTOTAL(9,D872:D873)</f>
        <v>0</v>
      </c>
      <c r="E871" s="296" t="e">
        <f t="shared" si="15"/>
        <v>#DIV/0!</v>
      </c>
    </row>
    <row r="872" ht="20.1" customHeight="1" spans="1:5">
      <c r="A872" s="297">
        <v>2120303</v>
      </c>
      <c r="B872" s="301" t="s">
        <v>653</v>
      </c>
      <c r="C872" s="275"/>
      <c r="D872" s="275"/>
      <c r="E872" s="299" t="e">
        <f t="shared" si="15"/>
        <v>#DIV/0!</v>
      </c>
    </row>
    <row r="873" ht="20.1" customHeight="1" spans="1:5">
      <c r="A873" s="297">
        <v>2120399</v>
      </c>
      <c r="B873" s="301" t="s">
        <v>654</v>
      </c>
      <c r="C873" s="275"/>
      <c r="D873" s="275"/>
      <c r="E873" s="299" t="e">
        <f t="shared" si="15"/>
        <v>#DIV/0!</v>
      </c>
    </row>
    <row r="874" ht="20.1" customHeight="1" spans="1:5">
      <c r="A874" s="293">
        <v>21205</v>
      </c>
      <c r="B874" s="305" t="s">
        <v>655</v>
      </c>
      <c r="C874" s="295">
        <f>SUBTOTAL(9,C875:C875)</f>
        <v>0</v>
      </c>
      <c r="D874" s="295">
        <f>SUBTOTAL(9,D875:D875)</f>
        <v>0</v>
      </c>
      <c r="E874" s="296" t="e">
        <f t="shared" si="15"/>
        <v>#DIV/0!</v>
      </c>
    </row>
    <row r="875" ht="20.1" customHeight="1" spans="1:5">
      <c r="A875" s="297">
        <v>2120501</v>
      </c>
      <c r="B875" s="301" t="s">
        <v>655</v>
      </c>
      <c r="C875" s="275"/>
      <c r="D875" s="275"/>
      <c r="E875" s="299" t="e">
        <f t="shared" si="15"/>
        <v>#DIV/0!</v>
      </c>
    </row>
    <row r="876" ht="20.1" customHeight="1" spans="1:5">
      <c r="A876" s="293">
        <v>21206</v>
      </c>
      <c r="B876" s="305" t="s">
        <v>656</v>
      </c>
      <c r="C876" s="295">
        <f>SUBTOTAL(9,C877:C877)</f>
        <v>0</v>
      </c>
      <c r="D876" s="295">
        <f>SUBTOTAL(9,D877:D877)</f>
        <v>0</v>
      </c>
      <c r="E876" s="296" t="e">
        <f t="shared" si="15"/>
        <v>#DIV/0!</v>
      </c>
    </row>
    <row r="877" ht="20.1" customHeight="1" spans="1:5">
      <c r="A877" s="297">
        <v>2120601</v>
      </c>
      <c r="B877" s="301" t="s">
        <v>656</v>
      </c>
      <c r="C877" s="275"/>
      <c r="D877" s="275"/>
      <c r="E877" s="299" t="e">
        <f t="shared" si="15"/>
        <v>#DIV/0!</v>
      </c>
    </row>
    <row r="878" ht="20.1" customHeight="1" spans="1:5">
      <c r="A878" s="293">
        <v>21299</v>
      </c>
      <c r="B878" s="305" t="s">
        <v>657</v>
      </c>
      <c r="C878" s="295">
        <f>SUBTOTAL(9,C879:C879)</f>
        <v>0</v>
      </c>
      <c r="D878" s="295">
        <f>SUBTOTAL(9,D879:D879)</f>
        <v>0</v>
      </c>
      <c r="E878" s="296" t="e">
        <f t="shared" si="15"/>
        <v>#DIV/0!</v>
      </c>
    </row>
    <row r="879" ht="20.1" customHeight="1" spans="1:5">
      <c r="A879" s="297">
        <v>2129999</v>
      </c>
      <c r="B879" s="301" t="s">
        <v>657</v>
      </c>
      <c r="C879" s="275"/>
      <c r="D879" s="275"/>
      <c r="E879" s="299" t="e">
        <f t="shared" si="15"/>
        <v>#DIV/0!</v>
      </c>
    </row>
    <row r="880" ht="20.1" customHeight="1" spans="1:5">
      <c r="A880" s="303">
        <v>213</v>
      </c>
      <c r="B880" s="306" t="s">
        <v>658</v>
      </c>
      <c r="C880" s="291">
        <f>SUBTOTAL(9,C881:C1011)</f>
        <v>0</v>
      </c>
      <c r="D880" s="291">
        <f>SUBTOTAL(9,D881:D1011)</f>
        <v>0</v>
      </c>
      <c r="E880" s="292" t="e">
        <f t="shared" si="15"/>
        <v>#DIV/0!</v>
      </c>
    </row>
    <row r="881" ht="20.1" customHeight="1" spans="1:5">
      <c r="A881" s="293">
        <v>21301</v>
      </c>
      <c r="B881" s="305" t="s">
        <v>659</v>
      </c>
      <c r="C881" s="295">
        <f>SUBTOTAL(9,C882:C909)</f>
        <v>0</v>
      </c>
      <c r="D881" s="295">
        <f>SUBTOTAL(9,D882:D909)</f>
        <v>0</v>
      </c>
      <c r="E881" s="296" t="e">
        <f t="shared" si="15"/>
        <v>#DIV/0!</v>
      </c>
    </row>
    <row r="882" ht="20.1" customHeight="1" spans="1:5">
      <c r="A882" s="297">
        <v>2130101</v>
      </c>
      <c r="B882" s="301" t="s">
        <v>13</v>
      </c>
      <c r="C882" s="275"/>
      <c r="D882" s="275"/>
      <c r="E882" s="299" t="e">
        <f t="shared" si="15"/>
        <v>#DIV/0!</v>
      </c>
    </row>
    <row r="883" ht="20.1" customHeight="1" spans="1:5">
      <c r="A883" s="297">
        <v>2130102</v>
      </c>
      <c r="B883" s="301" t="s">
        <v>14</v>
      </c>
      <c r="C883" s="275"/>
      <c r="D883" s="275"/>
      <c r="E883" s="299" t="e">
        <f t="shared" si="15"/>
        <v>#DIV/0!</v>
      </c>
    </row>
    <row r="884" ht="20.1" customHeight="1" spans="1:5">
      <c r="A884" s="297">
        <v>2130103</v>
      </c>
      <c r="B884" s="301" t="s">
        <v>15</v>
      </c>
      <c r="C884" s="275"/>
      <c r="D884" s="275"/>
      <c r="E884" s="299" t="e">
        <f t="shared" si="15"/>
        <v>#DIV/0!</v>
      </c>
    </row>
    <row r="885" ht="20.1" customHeight="1" spans="1:5">
      <c r="A885" s="297">
        <v>2130104</v>
      </c>
      <c r="B885" s="301" t="s">
        <v>22</v>
      </c>
      <c r="C885" s="275"/>
      <c r="D885" s="275"/>
      <c r="E885" s="299" t="e">
        <f t="shared" si="15"/>
        <v>#DIV/0!</v>
      </c>
    </row>
    <row r="886" ht="20.1" customHeight="1" spans="1:5">
      <c r="A886" s="297">
        <v>2130105</v>
      </c>
      <c r="B886" s="301" t="s">
        <v>660</v>
      </c>
      <c r="C886" s="275"/>
      <c r="D886" s="275"/>
      <c r="E886" s="299" t="e">
        <f t="shared" si="15"/>
        <v>#DIV/0!</v>
      </c>
    </row>
    <row r="887" ht="20.1" customHeight="1" spans="1:5">
      <c r="A887" s="297">
        <v>2130106</v>
      </c>
      <c r="B887" s="301" t="s">
        <v>1108</v>
      </c>
      <c r="C887" s="275"/>
      <c r="D887" s="275"/>
      <c r="E887" s="299" t="e">
        <f t="shared" si="15"/>
        <v>#DIV/0!</v>
      </c>
    </row>
    <row r="888" ht="20.1" customHeight="1" spans="1:5">
      <c r="A888" s="297">
        <v>2130108</v>
      </c>
      <c r="B888" s="301" t="s">
        <v>662</v>
      </c>
      <c r="C888" s="275"/>
      <c r="D888" s="275"/>
      <c r="E888" s="299" t="e">
        <f t="shared" si="15"/>
        <v>#DIV/0!</v>
      </c>
    </row>
    <row r="889" ht="20.1" customHeight="1" spans="1:5">
      <c r="A889" s="297">
        <v>2130109</v>
      </c>
      <c r="B889" s="301" t="s">
        <v>663</v>
      </c>
      <c r="C889" s="275"/>
      <c r="D889" s="275"/>
      <c r="E889" s="299" t="e">
        <f t="shared" si="15"/>
        <v>#DIV/0!</v>
      </c>
    </row>
    <row r="890" ht="20.1" customHeight="1" spans="1:5">
      <c r="A890" s="297">
        <v>2130110</v>
      </c>
      <c r="B890" s="301" t="s">
        <v>664</v>
      </c>
      <c r="C890" s="275"/>
      <c r="D890" s="275"/>
      <c r="E890" s="299" t="e">
        <f t="shared" si="15"/>
        <v>#DIV/0!</v>
      </c>
    </row>
    <row r="891" ht="20.1" customHeight="1" spans="1:5">
      <c r="A891" s="297">
        <v>2130111</v>
      </c>
      <c r="B891" s="301" t="s">
        <v>665</v>
      </c>
      <c r="C891" s="275"/>
      <c r="D891" s="275"/>
      <c r="E891" s="299" t="e">
        <f t="shared" si="15"/>
        <v>#DIV/0!</v>
      </c>
    </row>
    <row r="892" ht="20.1" customHeight="1" spans="1:5">
      <c r="A892" s="297">
        <v>2130112</v>
      </c>
      <c r="B892" s="301" t="s">
        <v>666</v>
      </c>
      <c r="C892" s="275"/>
      <c r="D892" s="275"/>
      <c r="E892" s="299" t="e">
        <f t="shared" si="15"/>
        <v>#DIV/0!</v>
      </c>
    </row>
    <row r="893" ht="20.1" customHeight="1" spans="1:5">
      <c r="A893" s="297">
        <v>2130114</v>
      </c>
      <c r="B893" s="301" t="s">
        <v>667</v>
      </c>
      <c r="C893" s="275"/>
      <c r="D893" s="275"/>
      <c r="E893" s="299" t="e">
        <f t="shared" si="15"/>
        <v>#DIV/0!</v>
      </c>
    </row>
    <row r="894" ht="20.1" customHeight="1" spans="1:5">
      <c r="A894" s="297">
        <v>2130119</v>
      </c>
      <c r="B894" s="301" t="s">
        <v>1109</v>
      </c>
      <c r="C894" s="275"/>
      <c r="D894" s="275"/>
      <c r="E894" s="299" t="e">
        <f t="shared" si="15"/>
        <v>#DIV/0!</v>
      </c>
    </row>
    <row r="895" ht="20.1" customHeight="1" spans="1:5">
      <c r="A895" s="297">
        <v>2130120</v>
      </c>
      <c r="B895" s="301" t="s">
        <v>669</v>
      </c>
      <c r="C895" s="275"/>
      <c r="D895" s="275"/>
      <c r="E895" s="299" t="e">
        <f t="shared" si="15"/>
        <v>#DIV/0!</v>
      </c>
    </row>
    <row r="896" ht="20.1" customHeight="1" spans="1:5">
      <c r="A896" s="297">
        <v>2130121</v>
      </c>
      <c r="B896" s="301" t="s">
        <v>670</v>
      </c>
      <c r="C896" s="275"/>
      <c r="D896" s="275"/>
      <c r="E896" s="299" t="e">
        <f t="shared" si="15"/>
        <v>#DIV/0!</v>
      </c>
    </row>
    <row r="897" ht="20.1" customHeight="1" spans="1:5">
      <c r="A897" s="297">
        <v>2130122</v>
      </c>
      <c r="B897" s="301" t="s">
        <v>671</v>
      </c>
      <c r="C897" s="275"/>
      <c r="D897" s="275"/>
      <c r="E897" s="299" t="e">
        <f t="shared" si="15"/>
        <v>#DIV/0!</v>
      </c>
    </row>
    <row r="898" ht="20.1" customHeight="1" spans="1:5">
      <c r="A898" s="297">
        <v>2130123</v>
      </c>
      <c r="B898" s="301" t="s">
        <v>672</v>
      </c>
      <c r="C898" s="275"/>
      <c r="D898" s="275"/>
      <c r="E898" s="299" t="e">
        <f t="shared" si="15"/>
        <v>#DIV/0!</v>
      </c>
    </row>
    <row r="899" ht="20.1" customHeight="1" spans="1:5">
      <c r="A899" s="297">
        <v>2130124</v>
      </c>
      <c r="B899" s="301" t="s">
        <v>673</v>
      </c>
      <c r="C899" s="275"/>
      <c r="D899" s="275"/>
      <c r="E899" s="299" t="e">
        <f t="shared" si="15"/>
        <v>#DIV/0!</v>
      </c>
    </row>
    <row r="900" ht="20.1" customHeight="1" spans="1:5">
      <c r="A900" s="297">
        <v>2130125</v>
      </c>
      <c r="B900" s="301" t="s">
        <v>674</v>
      </c>
      <c r="C900" s="275"/>
      <c r="D900" s="275"/>
      <c r="E900" s="299" t="e">
        <f t="shared" si="15"/>
        <v>#DIV/0!</v>
      </c>
    </row>
    <row r="901" ht="20.1" customHeight="1" spans="1:5">
      <c r="A901" s="297">
        <v>2130126</v>
      </c>
      <c r="B901" s="301" t="s">
        <v>675</v>
      </c>
      <c r="C901" s="275"/>
      <c r="D901" s="275"/>
      <c r="E901" s="299" t="e">
        <f t="shared" si="15"/>
        <v>#DIV/0!</v>
      </c>
    </row>
    <row r="902" ht="20.1" customHeight="1" spans="1:5">
      <c r="A902" s="297">
        <v>2130129</v>
      </c>
      <c r="B902" s="301" t="s">
        <v>676</v>
      </c>
      <c r="C902" s="275"/>
      <c r="D902" s="275"/>
      <c r="E902" s="299" t="e">
        <f t="shared" si="15"/>
        <v>#DIV/0!</v>
      </c>
    </row>
    <row r="903" ht="20.1" customHeight="1" spans="1:5">
      <c r="A903" s="297">
        <v>2130135</v>
      </c>
      <c r="B903" s="301" t="s">
        <v>1110</v>
      </c>
      <c r="C903" s="275"/>
      <c r="D903" s="275"/>
      <c r="E903" s="299" t="e">
        <f t="shared" si="15"/>
        <v>#DIV/0!</v>
      </c>
    </row>
    <row r="904" ht="20.1" customHeight="1" spans="1:5">
      <c r="A904" s="297">
        <v>2130142</v>
      </c>
      <c r="B904" s="301" t="s">
        <v>678</v>
      </c>
      <c r="C904" s="275"/>
      <c r="D904" s="275"/>
      <c r="E904" s="299" t="e">
        <f t="shared" si="15"/>
        <v>#DIV/0!</v>
      </c>
    </row>
    <row r="905" ht="20.1" customHeight="1" spans="1:5">
      <c r="A905" s="297">
        <v>2130147</v>
      </c>
      <c r="B905" s="301" t="s">
        <v>679</v>
      </c>
      <c r="C905" s="275"/>
      <c r="D905" s="275"/>
      <c r="E905" s="299" t="e">
        <f t="shared" si="15"/>
        <v>#DIV/0!</v>
      </c>
    </row>
    <row r="906" ht="20.1" customHeight="1" spans="1:5">
      <c r="A906" s="297">
        <v>2130148</v>
      </c>
      <c r="B906" s="301" t="s">
        <v>680</v>
      </c>
      <c r="C906" s="275"/>
      <c r="D906" s="275"/>
      <c r="E906" s="299" t="e">
        <f t="shared" ref="E906:E969" si="16">SUM(D906-C906)/C906</f>
        <v>#DIV/0!</v>
      </c>
    </row>
    <row r="907" ht="20.1" customHeight="1" spans="1:5">
      <c r="A907" s="297">
        <v>2130152</v>
      </c>
      <c r="B907" s="301" t="s">
        <v>681</v>
      </c>
      <c r="C907" s="275"/>
      <c r="D907" s="275"/>
      <c r="E907" s="299" t="e">
        <f t="shared" si="16"/>
        <v>#DIV/0!</v>
      </c>
    </row>
    <row r="908" ht="20.1" customHeight="1" spans="1:5">
      <c r="A908" s="297">
        <v>2130153</v>
      </c>
      <c r="B908" s="301" t="s">
        <v>682</v>
      </c>
      <c r="C908" s="275"/>
      <c r="D908" s="275"/>
      <c r="E908" s="299" t="e">
        <f t="shared" si="16"/>
        <v>#DIV/0!</v>
      </c>
    </row>
    <row r="909" ht="20.1" customHeight="1" spans="1:5">
      <c r="A909" s="297">
        <v>2130199</v>
      </c>
      <c r="B909" s="301" t="s">
        <v>683</v>
      </c>
      <c r="C909" s="275"/>
      <c r="D909" s="275"/>
      <c r="E909" s="299" t="e">
        <f t="shared" si="16"/>
        <v>#DIV/0!</v>
      </c>
    </row>
    <row r="910" ht="20.1" customHeight="1" spans="1:5">
      <c r="A910" s="293">
        <v>21302</v>
      </c>
      <c r="B910" s="305" t="s">
        <v>684</v>
      </c>
      <c r="C910" s="295">
        <f>SUBTOTAL(9,C911:C938)</f>
        <v>0</v>
      </c>
      <c r="D910" s="295">
        <f>SUBTOTAL(9,D911:D938)</f>
        <v>0</v>
      </c>
      <c r="E910" s="296" t="e">
        <f t="shared" si="16"/>
        <v>#DIV/0!</v>
      </c>
    </row>
    <row r="911" ht="20.1" customHeight="1" spans="1:5">
      <c r="A911" s="297">
        <v>2130201</v>
      </c>
      <c r="B911" s="301" t="s">
        <v>13</v>
      </c>
      <c r="C911" s="275"/>
      <c r="D911" s="275"/>
      <c r="E911" s="299" t="e">
        <f t="shared" si="16"/>
        <v>#DIV/0!</v>
      </c>
    </row>
    <row r="912" ht="20.1" customHeight="1" spans="1:5">
      <c r="A912" s="297">
        <v>2130202</v>
      </c>
      <c r="B912" s="301" t="s">
        <v>14</v>
      </c>
      <c r="C912" s="275"/>
      <c r="D912" s="275"/>
      <c r="E912" s="299" t="e">
        <f t="shared" si="16"/>
        <v>#DIV/0!</v>
      </c>
    </row>
    <row r="913" ht="20.1" customHeight="1" spans="1:5">
      <c r="A913" s="297">
        <v>2130203</v>
      </c>
      <c r="B913" s="301" t="s">
        <v>15</v>
      </c>
      <c r="C913" s="275"/>
      <c r="D913" s="275"/>
      <c r="E913" s="299" t="e">
        <f t="shared" si="16"/>
        <v>#DIV/0!</v>
      </c>
    </row>
    <row r="914" ht="20.1" customHeight="1" spans="1:5">
      <c r="A914" s="297">
        <v>2130204</v>
      </c>
      <c r="B914" s="301" t="s">
        <v>685</v>
      </c>
      <c r="C914" s="275"/>
      <c r="D914" s="275"/>
      <c r="E914" s="299" t="e">
        <f t="shared" si="16"/>
        <v>#DIV/0!</v>
      </c>
    </row>
    <row r="915" ht="20.1" customHeight="1" spans="1:5">
      <c r="A915" s="297">
        <v>2130205</v>
      </c>
      <c r="B915" s="301" t="s">
        <v>686</v>
      </c>
      <c r="C915" s="275"/>
      <c r="D915" s="275"/>
      <c r="E915" s="299" t="e">
        <f t="shared" si="16"/>
        <v>#DIV/0!</v>
      </c>
    </row>
    <row r="916" ht="20.1" customHeight="1" spans="1:5">
      <c r="A916" s="297">
        <v>2130206</v>
      </c>
      <c r="B916" s="301" t="s">
        <v>687</v>
      </c>
      <c r="C916" s="275"/>
      <c r="D916" s="275"/>
      <c r="E916" s="299" t="e">
        <f t="shared" si="16"/>
        <v>#DIV/0!</v>
      </c>
    </row>
    <row r="917" ht="20.1" customHeight="1" spans="1:5">
      <c r="A917" s="297">
        <v>2130207</v>
      </c>
      <c r="B917" s="301" t="s">
        <v>688</v>
      </c>
      <c r="C917" s="275"/>
      <c r="D917" s="275"/>
      <c r="E917" s="299" t="e">
        <f t="shared" si="16"/>
        <v>#DIV/0!</v>
      </c>
    </row>
    <row r="918" ht="20.1" customHeight="1" spans="1:5">
      <c r="A918" s="297">
        <v>2130208</v>
      </c>
      <c r="B918" s="301" t="s">
        <v>689</v>
      </c>
      <c r="C918" s="275"/>
      <c r="D918" s="275"/>
      <c r="E918" s="299" t="e">
        <f t="shared" si="16"/>
        <v>#DIV/0!</v>
      </c>
    </row>
    <row r="919" ht="20.1" customHeight="1" spans="1:5">
      <c r="A919" s="297">
        <v>2130209</v>
      </c>
      <c r="B919" s="301" t="s">
        <v>690</v>
      </c>
      <c r="C919" s="275"/>
      <c r="D919" s="275"/>
      <c r="E919" s="299" t="e">
        <f t="shared" si="16"/>
        <v>#DIV/0!</v>
      </c>
    </row>
    <row r="920" ht="20.1" customHeight="1" spans="1:5">
      <c r="A920" s="297">
        <v>2130210</v>
      </c>
      <c r="B920" s="301" t="s">
        <v>691</v>
      </c>
      <c r="C920" s="275"/>
      <c r="D920" s="275"/>
      <c r="E920" s="299" t="e">
        <f t="shared" si="16"/>
        <v>#DIV/0!</v>
      </c>
    </row>
    <row r="921" ht="20.1" customHeight="1" spans="1:5">
      <c r="A921" s="297">
        <v>2130211</v>
      </c>
      <c r="B921" s="301" t="s">
        <v>692</v>
      </c>
      <c r="C921" s="275"/>
      <c r="D921" s="275"/>
      <c r="E921" s="299" t="e">
        <f t="shared" si="16"/>
        <v>#DIV/0!</v>
      </c>
    </row>
    <row r="922" ht="20.1" customHeight="1" spans="1:5">
      <c r="A922" s="297">
        <v>2130212</v>
      </c>
      <c r="B922" s="301" t="s">
        <v>693</v>
      </c>
      <c r="C922" s="275"/>
      <c r="D922" s="275"/>
      <c r="E922" s="299" t="e">
        <f t="shared" si="16"/>
        <v>#DIV/0!</v>
      </c>
    </row>
    <row r="923" ht="20.1" customHeight="1" spans="1:5">
      <c r="A923" s="297">
        <v>2130213</v>
      </c>
      <c r="B923" s="301" t="s">
        <v>694</v>
      </c>
      <c r="C923" s="275"/>
      <c r="D923" s="275"/>
      <c r="E923" s="299" t="e">
        <f t="shared" si="16"/>
        <v>#DIV/0!</v>
      </c>
    </row>
    <row r="924" ht="20.1" customHeight="1" spans="1:5">
      <c r="A924" s="297">
        <v>2130216</v>
      </c>
      <c r="B924" s="301" t="s">
        <v>695</v>
      </c>
      <c r="C924" s="275"/>
      <c r="D924" s="275"/>
      <c r="E924" s="299" t="e">
        <f t="shared" si="16"/>
        <v>#DIV/0!</v>
      </c>
    </row>
    <row r="925" ht="20.1" customHeight="1" spans="1:5">
      <c r="A925" s="297">
        <v>2130217</v>
      </c>
      <c r="B925" s="301" t="s">
        <v>696</v>
      </c>
      <c r="C925" s="275"/>
      <c r="D925" s="275"/>
      <c r="E925" s="299" t="e">
        <f t="shared" si="16"/>
        <v>#DIV/0!</v>
      </c>
    </row>
    <row r="926" ht="20.1" customHeight="1" spans="1:5">
      <c r="A926" s="297">
        <v>2130218</v>
      </c>
      <c r="B926" s="301" t="s">
        <v>697</v>
      </c>
      <c r="C926" s="275"/>
      <c r="D926" s="275"/>
      <c r="E926" s="299" t="e">
        <f t="shared" si="16"/>
        <v>#DIV/0!</v>
      </c>
    </row>
    <row r="927" ht="20.1" customHeight="1" spans="1:5">
      <c r="A927" s="297">
        <v>2130219</v>
      </c>
      <c r="B927" s="301" t="s">
        <v>698</v>
      </c>
      <c r="C927" s="275"/>
      <c r="D927" s="275"/>
      <c r="E927" s="299" t="e">
        <f t="shared" si="16"/>
        <v>#DIV/0!</v>
      </c>
    </row>
    <row r="928" ht="20.1" customHeight="1" spans="1:5">
      <c r="A928" s="297">
        <v>2130220</v>
      </c>
      <c r="B928" s="301" t="s">
        <v>699</v>
      </c>
      <c r="C928" s="275"/>
      <c r="D928" s="275"/>
      <c r="E928" s="299" t="e">
        <f t="shared" si="16"/>
        <v>#DIV/0!</v>
      </c>
    </row>
    <row r="929" ht="20.1" customHeight="1" spans="1:5">
      <c r="A929" s="297">
        <v>2130221</v>
      </c>
      <c r="B929" s="301" t="s">
        <v>700</v>
      </c>
      <c r="C929" s="275"/>
      <c r="D929" s="275"/>
      <c r="E929" s="299" t="e">
        <f t="shared" si="16"/>
        <v>#DIV/0!</v>
      </c>
    </row>
    <row r="930" ht="20.1" customHeight="1" spans="1:5">
      <c r="A930" s="297">
        <v>2130223</v>
      </c>
      <c r="B930" s="301" t="s">
        <v>701</v>
      </c>
      <c r="C930" s="275"/>
      <c r="D930" s="275"/>
      <c r="E930" s="299" t="e">
        <f t="shared" si="16"/>
        <v>#DIV/0!</v>
      </c>
    </row>
    <row r="931" ht="20.1" customHeight="1" spans="1:5">
      <c r="A931" s="297">
        <v>2130224</v>
      </c>
      <c r="B931" s="301" t="s">
        <v>702</v>
      </c>
      <c r="C931" s="275"/>
      <c r="D931" s="275"/>
      <c r="E931" s="299" t="e">
        <f t="shared" si="16"/>
        <v>#DIV/0!</v>
      </c>
    </row>
    <row r="932" ht="20.1" customHeight="1" spans="1:5">
      <c r="A932" s="297">
        <v>2130225</v>
      </c>
      <c r="B932" s="301" t="s">
        <v>703</v>
      </c>
      <c r="C932" s="275"/>
      <c r="D932" s="275"/>
      <c r="E932" s="299" t="e">
        <f t="shared" si="16"/>
        <v>#DIV/0!</v>
      </c>
    </row>
    <row r="933" ht="20.1" customHeight="1" spans="1:5">
      <c r="A933" s="297">
        <v>2130226</v>
      </c>
      <c r="B933" s="301" t="s">
        <v>704</v>
      </c>
      <c r="C933" s="275"/>
      <c r="D933" s="275"/>
      <c r="E933" s="299" t="e">
        <f t="shared" si="16"/>
        <v>#DIV/0!</v>
      </c>
    </row>
    <row r="934" ht="20.1" customHeight="1" spans="1:5">
      <c r="A934" s="297">
        <v>2130227</v>
      </c>
      <c r="B934" s="301" t="s">
        <v>705</v>
      </c>
      <c r="C934" s="275"/>
      <c r="D934" s="275"/>
      <c r="E934" s="299" t="e">
        <f t="shared" si="16"/>
        <v>#DIV/0!</v>
      </c>
    </row>
    <row r="935" ht="20.1" customHeight="1" spans="1:5">
      <c r="A935" s="297">
        <v>2130232</v>
      </c>
      <c r="B935" s="301" t="s">
        <v>706</v>
      </c>
      <c r="C935" s="275"/>
      <c r="D935" s="275"/>
      <c r="E935" s="299" t="e">
        <f t="shared" si="16"/>
        <v>#DIV/0!</v>
      </c>
    </row>
    <row r="936" ht="20.1" customHeight="1" spans="1:5">
      <c r="A936" s="297">
        <v>2130233</v>
      </c>
      <c r="B936" s="301" t="s">
        <v>707</v>
      </c>
      <c r="C936" s="275"/>
      <c r="D936" s="275"/>
      <c r="E936" s="299" t="e">
        <f t="shared" si="16"/>
        <v>#DIV/0!</v>
      </c>
    </row>
    <row r="937" ht="20.1" customHeight="1" spans="1:5">
      <c r="A937" s="297">
        <v>2130234</v>
      </c>
      <c r="B937" s="301" t="s">
        <v>708</v>
      </c>
      <c r="C937" s="275"/>
      <c r="D937" s="275"/>
      <c r="E937" s="299" t="e">
        <f t="shared" si="16"/>
        <v>#DIV/0!</v>
      </c>
    </row>
    <row r="938" ht="20.1" customHeight="1" spans="1:5">
      <c r="A938" s="297">
        <v>2130299</v>
      </c>
      <c r="B938" s="301" t="s">
        <v>709</v>
      </c>
      <c r="C938" s="275"/>
      <c r="D938" s="275"/>
      <c r="E938" s="299" t="e">
        <f t="shared" si="16"/>
        <v>#DIV/0!</v>
      </c>
    </row>
    <row r="939" ht="20.1" customHeight="1" spans="1:5">
      <c r="A939" s="293">
        <v>21303</v>
      </c>
      <c r="B939" s="305" t="s">
        <v>710</v>
      </c>
      <c r="C939" s="295">
        <f>SUBTOTAL(9,C940:C965)</f>
        <v>0</v>
      </c>
      <c r="D939" s="295">
        <f>SUBTOTAL(9,D940:D965)</f>
        <v>0</v>
      </c>
      <c r="E939" s="296" t="e">
        <f t="shared" si="16"/>
        <v>#DIV/0!</v>
      </c>
    </row>
    <row r="940" ht="20.1" customHeight="1" spans="1:5">
      <c r="A940" s="297">
        <v>2130301</v>
      </c>
      <c r="B940" s="301" t="s">
        <v>13</v>
      </c>
      <c r="C940" s="275"/>
      <c r="D940" s="275"/>
      <c r="E940" s="299" t="e">
        <f t="shared" si="16"/>
        <v>#DIV/0!</v>
      </c>
    </row>
    <row r="941" ht="20.1" customHeight="1" spans="1:5">
      <c r="A941" s="297">
        <v>2130302</v>
      </c>
      <c r="B941" s="301" t="s">
        <v>14</v>
      </c>
      <c r="C941" s="275"/>
      <c r="D941" s="275"/>
      <c r="E941" s="299" t="e">
        <f t="shared" si="16"/>
        <v>#DIV/0!</v>
      </c>
    </row>
    <row r="942" ht="20.1" customHeight="1" spans="1:5">
      <c r="A942" s="297">
        <v>2130303</v>
      </c>
      <c r="B942" s="301" t="s">
        <v>15</v>
      </c>
      <c r="C942" s="275"/>
      <c r="D942" s="275"/>
      <c r="E942" s="299" t="e">
        <f t="shared" si="16"/>
        <v>#DIV/0!</v>
      </c>
    </row>
    <row r="943" ht="20.1" customHeight="1" spans="1:5">
      <c r="A943" s="297">
        <v>2130304</v>
      </c>
      <c r="B943" s="301" t="s">
        <v>711</v>
      </c>
      <c r="C943" s="275"/>
      <c r="D943" s="275"/>
      <c r="E943" s="299" t="e">
        <f t="shared" si="16"/>
        <v>#DIV/0!</v>
      </c>
    </row>
    <row r="944" ht="20.1" customHeight="1" spans="1:5">
      <c r="A944" s="297">
        <v>2130305</v>
      </c>
      <c r="B944" s="301" t="s">
        <v>712</v>
      </c>
      <c r="C944" s="275"/>
      <c r="D944" s="275"/>
      <c r="E944" s="299" t="e">
        <f t="shared" si="16"/>
        <v>#DIV/0!</v>
      </c>
    </row>
    <row r="945" ht="20.1" customHeight="1" spans="1:5">
      <c r="A945" s="297">
        <v>2130306</v>
      </c>
      <c r="B945" s="301" t="s">
        <v>713</v>
      </c>
      <c r="C945" s="275"/>
      <c r="D945" s="275"/>
      <c r="E945" s="299" t="e">
        <f t="shared" si="16"/>
        <v>#DIV/0!</v>
      </c>
    </row>
    <row r="946" ht="20.1" customHeight="1" spans="1:5">
      <c r="A946" s="297">
        <v>2130307</v>
      </c>
      <c r="B946" s="301" t="s">
        <v>714</v>
      </c>
      <c r="C946" s="275"/>
      <c r="D946" s="275"/>
      <c r="E946" s="299" t="e">
        <f t="shared" si="16"/>
        <v>#DIV/0!</v>
      </c>
    </row>
    <row r="947" ht="20.1" customHeight="1" spans="1:5">
      <c r="A947" s="297">
        <v>2130308</v>
      </c>
      <c r="B947" s="301" t="s">
        <v>715</v>
      </c>
      <c r="C947" s="275"/>
      <c r="D947" s="275"/>
      <c r="E947" s="299" t="e">
        <f t="shared" si="16"/>
        <v>#DIV/0!</v>
      </c>
    </row>
    <row r="948" ht="20.1" customHeight="1" spans="1:5">
      <c r="A948" s="297">
        <v>2130309</v>
      </c>
      <c r="B948" s="301" t="s">
        <v>716</v>
      </c>
      <c r="C948" s="275"/>
      <c r="D948" s="275"/>
      <c r="E948" s="299" t="e">
        <f t="shared" si="16"/>
        <v>#DIV/0!</v>
      </c>
    </row>
    <row r="949" ht="20.1" customHeight="1" spans="1:5">
      <c r="A949" s="297">
        <v>2130310</v>
      </c>
      <c r="B949" s="301" t="s">
        <v>717</v>
      </c>
      <c r="C949" s="275"/>
      <c r="D949" s="275"/>
      <c r="E949" s="299" t="e">
        <f t="shared" si="16"/>
        <v>#DIV/0!</v>
      </c>
    </row>
    <row r="950" ht="20.1" customHeight="1" spans="1:5">
      <c r="A950" s="297">
        <v>2130311</v>
      </c>
      <c r="B950" s="301" t="s">
        <v>718</v>
      </c>
      <c r="C950" s="275"/>
      <c r="D950" s="275"/>
      <c r="E950" s="299" t="e">
        <f t="shared" si="16"/>
        <v>#DIV/0!</v>
      </c>
    </row>
    <row r="951" ht="20.1" customHeight="1" spans="1:5">
      <c r="A951" s="297">
        <v>2130312</v>
      </c>
      <c r="B951" s="301" t="s">
        <v>719</v>
      </c>
      <c r="C951" s="275"/>
      <c r="D951" s="275"/>
      <c r="E951" s="299" t="e">
        <f t="shared" si="16"/>
        <v>#DIV/0!</v>
      </c>
    </row>
    <row r="952" ht="20.1" customHeight="1" spans="1:5">
      <c r="A952" s="297">
        <v>2130313</v>
      </c>
      <c r="B952" s="301" t="s">
        <v>720</v>
      </c>
      <c r="C952" s="275"/>
      <c r="D952" s="275"/>
      <c r="E952" s="299" t="e">
        <f t="shared" si="16"/>
        <v>#DIV/0!</v>
      </c>
    </row>
    <row r="953" ht="20.1" customHeight="1" spans="1:5">
      <c r="A953" s="297">
        <v>2130314</v>
      </c>
      <c r="B953" s="301" t="s">
        <v>721</v>
      </c>
      <c r="C953" s="275"/>
      <c r="D953" s="275"/>
      <c r="E953" s="299" t="e">
        <f t="shared" si="16"/>
        <v>#DIV/0!</v>
      </c>
    </row>
    <row r="954" ht="20.1" customHeight="1" spans="1:5">
      <c r="A954" s="297">
        <v>2130315</v>
      </c>
      <c r="B954" s="301" t="s">
        <v>722</v>
      </c>
      <c r="C954" s="275"/>
      <c r="D954" s="275"/>
      <c r="E954" s="299" t="e">
        <f t="shared" si="16"/>
        <v>#DIV/0!</v>
      </c>
    </row>
    <row r="955" ht="20.1" customHeight="1" spans="1:5">
      <c r="A955" s="297">
        <v>2130316</v>
      </c>
      <c r="B955" s="301" t="s">
        <v>723</v>
      </c>
      <c r="C955" s="275"/>
      <c r="D955" s="275"/>
      <c r="E955" s="299" t="e">
        <f t="shared" si="16"/>
        <v>#DIV/0!</v>
      </c>
    </row>
    <row r="956" ht="20.1" customHeight="1" spans="1:5">
      <c r="A956" s="297">
        <v>2130317</v>
      </c>
      <c r="B956" s="301" t="s">
        <v>724</v>
      </c>
      <c r="C956" s="275"/>
      <c r="D956" s="275"/>
      <c r="E956" s="299" t="e">
        <f t="shared" si="16"/>
        <v>#DIV/0!</v>
      </c>
    </row>
    <row r="957" ht="20.1" customHeight="1" spans="1:5">
      <c r="A957" s="297">
        <v>2130318</v>
      </c>
      <c r="B957" s="301" t="s">
        <v>725</v>
      </c>
      <c r="C957" s="275"/>
      <c r="D957" s="275"/>
      <c r="E957" s="299" t="e">
        <f t="shared" si="16"/>
        <v>#DIV/0!</v>
      </c>
    </row>
    <row r="958" ht="20.1" customHeight="1" spans="1:5">
      <c r="A958" s="297">
        <v>2130321</v>
      </c>
      <c r="B958" s="301" t="s">
        <v>726</v>
      </c>
      <c r="C958" s="275"/>
      <c r="D958" s="275"/>
      <c r="E958" s="299" t="e">
        <f t="shared" si="16"/>
        <v>#DIV/0!</v>
      </c>
    </row>
    <row r="959" ht="20.1" customHeight="1" spans="1:5">
      <c r="A959" s="297">
        <v>2130322</v>
      </c>
      <c r="B959" s="301" t="s">
        <v>727</v>
      </c>
      <c r="C959" s="275"/>
      <c r="D959" s="275"/>
      <c r="E959" s="299" t="e">
        <f t="shared" si="16"/>
        <v>#DIV/0!</v>
      </c>
    </row>
    <row r="960" ht="20.1" customHeight="1" spans="1:5">
      <c r="A960" s="297">
        <v>2130331</v>
      </c>
      <c r="B960" s="301" t="s">
        <v>728</v>
      </c>
      <c r="C960" s="275"/>
      <c r="D960" s="275"/>
      <c r="E960" s="299" t="e">
        <f t="shared" si="16"/>
        <v>#DIV/0!</v>
      </c>
    </row>
    <row r="961" ht="20.1" customHeight="1" spans="1:5">
      <c r="A961" s="297">
        <v>2130332</v>
      </c>
      <c r="B961" s="301" t="s">
        <v>729</v>
      </c>
      <c r="C961" s="275"/>
      <c r="D961" s="275"/>
      <c r="E961" s="299" t="e">
        <f t="shared" si="16"/>
        <v>#DIV/0!</v>
      </c>
    </row>
    <row r="962" ht="20.1" customHeight="1" spans="1:5">
      <c r="A962" s="297">
        <v>2130333</v>
      </c>
      <c r="B962" s="301" t="s">
        <v>701</v>
      </c>
      <c r="C962" s="275"/>
      <c r="D962" s="275"/>
      <c r="E962" s="299" t="e">
        <f t="shared" si="16"/>
        <v>#DIV/0!</v>
      </c>
    </row>
    <row r="963" ht="20.1" customHeight="1" spans="1:5">
      <c r="A963" s="297">
        <v>2130334</v>
      </c>
      <c r="B963" s="301" t="s">
        <v>730</v>
      </c>
      <c r="C963" s="275"/>
      <c r="D963" s="275"/>
      <c r="E963" s="299" t="e">
        <f t="shared" si="16"/>
        <v>#DIV/0!</v>
      </c>
    </row>
    <row r="964" ht="20.1" customHeight="1" spans="1:5">
      <c r="A964" s="297">
        <v>2130335</v>
      </c>
      <c r="B964" s="301" t="s">
        <v>731</v>
      </c>
      <c r="C964" s="275"/>
      <c r="D964" s="275"/>
      <c r="E964" s="299" t="e">
        <f t="shared" si="16"/>
        <v>#DIV/0!</v>
      </c>
    </row>
    <row r="965" ht="20.1" customHeight="1" spans="1:5">
      <c r="A965" s="297">
        <v>2130399</v>
      </c>
      <c r="B965" s="301" t="s">
        <v>732</v>
      </c>
      <c r="C965" s="275"/>
      <c r="D965" s="275"/>
      <c r="E965" s="299" t="e">
        <f t="shared" si="16"/>
        <v>#DIV/0!</v>
      </c>
    </row>
    <row r="966" ht="20.1" customHeight="1" spans="1:5">
      <c r="A966" s="293">
        <v>21304</v>
      </c>
      <c r="B966" s="305" t="s">
        <v>733</v>
      </c>
      <c r="C966" s="295">
        <f>SUBTOTAL(9,C967:C976)</f>
        <v>0</v>
      </c>
      <c r="D966" s="295">
        <f>SUBTOTAL(9,D967:D976)</f>
        <v>0</v>
      </c>
      <c r="E966" s="296" t="e">
        <f t="shared" si="16"/>
        <v>#DIV/0!</v>
      </c>
    </row>
    <row r="967" ht="20.1" customHeight="1" spans="1:5">
      <c r="A967" s="297">
        <v>2130401</v>
      </c>
      <c r="B967" s="301" t="s">
        <v>13</v>
      </c>
      <c r="C967" s="275"/>
      <c r="D967" s="275"/>
      <c r="E967" s="299" t="e">
        <f t="shared" si="16"/>
        <v>#DIV/0!</v>
      </c>
    </row>
    <row r="968" ht="20.1" customHeight="1" spans="1:5">
      <c r="A968" s="297">
        <v>2130402</v>
      </c>
      <c r="B968" s="301" t="s">
        <v>14</v>
      </c>
      <c r="C968" s="275"/>
      <c r="D968" s="275"/>
      <c r="E968" s="299" t="e">
        <f t="shared" si="16"/>
        <v>#DIV/0!</v>
      </c>
    </row>
    <row r="969" ht="20.1" customHeight="1" spans="1:5">
      <c r="A969" s="297">
        <v>2130403</v>
      </c>
      <c r="B969" s="301" t="s">
        <v>15</v>
      </c>
      <c r="C969" s="275"/>
      <c r="D969" s="275"/>
      <c r="E969" s="299" t="e">
        <f t="shared" si="16"/>
        <v>#DIV/0!</v>
      </c>
    </row>
    <row r="970" ht="20.1" customHeight="1" spans="1:5">
      <c r="A970" s="297">
        <v>2130404</v>
      </c>
      <c r="B970" s="301" t="s">
        <v>734</v>
      </c>
      <c r="C970" s="275"/>
      <c r="D970" s="275"/>
      <c r="E970" s="299" t="e">
        <f t="shared" ref="E970:E1033" si="17">SUM(D970-C970)/C970</f>
        <v>#DIV/0!</v>
      </c>
    </row>
    <row r="971" ht="20.1" customHeight="1" spans="1:5">
      <c r="A971" s="297">
        <v>2130405</v>
      </c>
      <c r="B971" s="301" t="s">
        <v>735</v>
      </c>
      <c r="C971" s="275"/>
      <c r="D971" s="275"/>
      <c r="E971" s="299" t="e">
        <f t="shared" si="17"/>
        <v>#DIV/0!</v>
      </c>
    </row>
    <row r="972" ht="20.1" customHeight="1" spans="1:5">
      <c r="A972" s="297">
        <v>2130406</v>
      </c>
      <c r="B972" s="301" t="s">
        <v>736</v>
      </c>
      <c r="C972" s="275"/>
      <c r="D972" s="275"/>
      <c r="E972" s="299" t="e">
        <f t="shared" si="17"/>
        <v>#DIV/0!</v>
      </c>
    </row>
    <row r="973" ht="20.1" customHeight="1" spans="1:5">
      <c r="A973" s="297">
        <v>2130407</v>
      </c>
      <c r="B973" s="301" t="s">
        <v>737</v>
      </c>
      <c r="C973" s="275"/>
      <c r="D973" s="275"/>
      <c r="E973" s="299" t="e">
        <f t="shared" si="17"/>
        <v>#DIV/0!</v>
      </c>
    </row>
    <row r="974" ht="20.1" customHeight="1" spans="1:5">
      <c r="A974" s="297">
        <v>2130408</v>
      </c>
      <c r="B974" s="301" t="s">
        <v>738</v>
      </c>
      <c r="C974" s="275"/>
      <c r="D974" s="275"/>
      <c r="E974" s="299" t="e">
        <f t="shared" si="17"/>
        <v>#DIV/0!</v>
      </c>
    </row>
    <row r="975" ht="20.1" customHeight="1" spans="1:5">
      <c r="A975" s="297">
        <v>2130409</v>
      </c>
      <c r="B975" s="301" t="s">
        <v>739</v>
      </c>
      <c r="C975" s="275"/>
      <c r="D975" s="275"/>
      <c r="E975" s="299" t="e">
        <f t="shared" si="17"/>
        <v>#DIV/0!</v>
      </c>
    </row>
    <row r="976" ht="20.1" customHeight="1" spans="1:5">
      <c r="A976" s="297">
        <v>2130499</v>
      </c>
      <c r="B976" s="301" t="s">
        <v>740</v>
      </c>
      <c r="C976" s="275"/>
      <c r="D976" s="275"/>
      <c r="E976" s="299" t="e">
        <f t="shared" si="17"/>
        <v>#DIV/0!</v>
      </c>
    </row>
    <row r="977" ht="20.1" customHeight="1" spans="1:5">
      <c r="A977" s="293">
        <v>21305</v>
      </c>
      <c r="B977" s="305" t="s">
        <v>741</v>
      </c>
      <c r="C977" s="295">
        <f>SUBTOTAL(9,C978:C987)</f>
        <v>0</v>
      </c>
      <c r="D977" s="295">
        <f>SUBTOTAL(9,D978:D987)</f>
        <v>0</v>
      </c>
      <c r="E977" s="296" t="e">
        <f t="shared" si="17"/>
        <v>#DIV/0!</v>
      </c>
    </row>
    <row r="978" ht="20.1" customHeight="1" spans="1:5">
      <c r="A978" s="297">
        <v>2130501</v>
      </c>
      <c r="B978" s="301" t="s">
        <v>13</v>
      </c>
      <c r="C978" s="275"/>
      <c r="D978" s="275"/>
      <c r="E978" s="299" t="e">
        <f t="shared" si="17"/>
        <v>#DIV/0!</v>
      </c>
    </row>
    <row r="979" ht="20.1" customHeight="1" spans="1:5">
      <c r="A979" s="297">
        <v>2130502</v>
      </c>
      <c r="B979" s="301" t="s">
        <v>14</v>
      </c>
      <c r="C979" s="275"/>
      <c r="D979" s="275"/>
      <c r="E979" s="299" t="e">
        <f t="shared" si="17"/>
        <v>#DIV/0!</v>
      </c>
    </row>
    <row r="980" ht="20.1" customHeight="1" spans="1:5">
      <c r="A980" s="297">
        <v>2130503</v>
      </c>
      <c r="B980" s="301" t="s">
        <v>15</v>
      </c>
      <c r="C980" s="275"/>
      <c r="D980" s="275"/>
      <c r="E980" s="299" t="e">
        <f t="shared" si="17"/>
        <v>#DIV/0!</v>
      </c>
    </row>
    <row r="981" ht="20.1" customHeight="1" spans="1:5">
      <c r="A981" s="297">
        <v>2130504</v>
      </c>
      <c r="B981" s="301" t="s">
        <v>742</v>
      </c>
      <c r="C981" s="275"/>
      <c r="D981" s="275"/>
      <c r="E981" s="299" t="e">
        <f t="shared" si="17"/>
        <v>#DIV/0!</v>
      </c>
    </row>
    <row r="982" ht="20.1" customHeight="1" spans="1:5">
      <c r="A982" s="297">
        <v>2130505</v>
      </c>
      <c r="B982" s="301" t="s">
        <v>743</v>
      </c>
      <c r="C982" s="275"/>
      <c r="D982" s="275"/>
      <c r="E982" s="299" t="e">
        <f t="shared" si="17"/>
        <v>#DIV/0!</v>
      </c>
    </row>
    <row r="983" ht="20.1" customHeight="1" spans="1:5">
      <c r="A983" s="297">
        <v>2130506</v>
      </c>
      <c r="B983" s="301" t="s">
        <v>744</v>
      </c>
      <c r="C983" s="275"/>
      <c r="D983" s="275"/>
      <c r="E983" s="299" t="e">
        <f t="shared" si="17"/>
        <v>#DIV/0!</v>
      </c>
    </row>
    <row r="984" ht="20.1" customHeight="1" spans="1:5">
      <c r="A984" s="297">
        <v>2130507</v>
      </c>
      <c r="B984" s="301" t="s">
        <v>745</v>
      </c>
      <c r="C984" s="275"/>
      <c r="D984" s="275"/>
      <c r="E984" s="299" t="e">
        <f t="shared" si="17"/>
        <v>#DIV/0!</v>
      </c>
    </row>
    <row r="985" ht="20.1" customHeight="1" spans="1:5">
      <c r="A985" s="297">
        <v>2130508</v>
      </c>
      <c r="B985" s="301" t="s">
        <v>746</v>
      </c>
      <c r="C985" s="275"/>
      <c r="D985" s="275"/>
      <c r="E985" s="299" t="e">
        <f t="shared" si="17"/>
        <v>#DIV/0!</v>
      </c>
    </row>
    <row r="986" ht="20.1" customHeight="1" spans="1:5">
      <c r="A986" s="297">
        <v>2130550</v>
      </c>
      <c r="B986" s="301" t="s">
        <v>747</v>
      </c>
      <c r="C986" s="275"/>
      <c r="D986" s="275"/>
      <c r="E986" s="299" t="e">
        <f t="shared" si="17"/>
        <v>#DIV/0!</v>
      </c>
    </row>
    <row r="987" ht="20.1" customHeight="1" spans="1:5">
      <c r="A987" s="297">
        <v>2130599</v>
      </c>
      <c r="B987" s="301" t="s">
        <v>748</v>
      </c>
      <c r="C987" s="275"/>
      <c r="D987" s="275"/>
      <c r="E987" s="299" t="e">
        <f t="shared" si="17"/>
        <v>#DIV/0!</v>
      </c>
    </row>
    <row r="988" ht="20.1" customHeight="1" spans="1:5">
      <c r="A988" s="293">
        <v>21306</v>
      </c>
      <c r="B988" s="305" t="s">
        <v>749</v>
      </c>
      <c r="C988" s="295">
        <f>SUBTOTAL(9,C989:C993)</f>
        <v>0</v>
      </c>
      <c r="D988" s="295">
        <f>SUBTOTAL(9,D989:D993)</f>
        <v>0</v>
      </c>
      <c r="E988" s="296" t="e">
        <f t="shared" si="17"/>
        <v>#DIV/0!</v>
      </c>
    </row>
    <row r="989" ht="20.1" customHeight="1" spans="1:5">
      <c r="A989" s="297">
        <v>2130601</v>
      </c>
      <c r="B989" s="301" t="s">
        <v>325</v>
      </c>
      <c r="C989" s="275"/>
      <c r="D989" s="275"/>
      <c r="E989" s="299" t="e">
        <f t="shared" si="17"/>
        <v>#DIV/0!</v>
      </c>
    </row>
    <row r="990" ht="20.1" customHeight="1" spans="1:5">
      <c r="A990" s="297">
        <v>2130602</v>
      </c>
      <c r="B990" s="301" t="s">
        <v>750</v>
      </c>
      <c r="C990" s="275"/>
      <c r="D990" s="275"/>
      <c r="E990" s="299" t="e">
        <f t="shared" si="17"/>
        <v>#DIV/0!</v>
      </c>
    </row>
    <row r="991" ht="20.1" customHeight="1" spans="1:5">
      <c r="A991" s="297">
        <v>2130603</v>
      </c>
      <c r="B991" s="301" t="s">
        <v>751</v>
      </c>
      <c r="C991" s="275"/>
      <c r="D991" s="275"/>
      <c r="E991" s="299" t="e">
        <f t="shared" si="17"/>
        <v>#DIV/0!</v>
      </c>
    </row>
    <row r="992" ht="20.1" customHeight="1" spans="1:5">
      <c r="A992" s="297">
        <v>2130604</v>
      </c>
      <c r="B992" s="301" t="s">
        <v>752</v>
      </c>
      <c r="C992" s="275"/>
      <c r="D992" s="275"/>
      <c r="E992" s="299" t="e">
        <f t="shared" si="17"/>
        <v>#DIV/0!</v>
      </c>
    </row>
    <row r="993" ht="20.1" customHeight="1" spans="1:5">
      <c r="A993" s="297">
        <v>2130699</v>
      </c>
      <c r="B993" s="301" t="s">
        <v>753</v>
      </c>
      <c r="C993" s="275"/>
      <c r="D993" s="275"/>
      <c r="E993" s="299" t="e">
        <f t="shared" si="17"/>
        <v>#DIV/0!</v>
      </c>
    </row>
    <row r="994" ht="20.1" customHeight="1" spans="1:5">
      <c r="A994" s="293">
        <v>21307</v>
      </c>
      <c r="B994" s="305" t="s">
        <v>754</v>
      </c>
      <c r="C994" s="295">
        <f>SUBTOTAL(9,C995:C1000)</f>
        <v>0</v>
      </c>
      <c r="D994" s="295">
        <f>SUBTOTAL(9,D995:D1000)</f>
        <v>0</v>
      </c>
      <c r="E994" s="296" t="e">
        <f t="shared" si="17"/>
        <v>#DIV/0!</v>
      </c>
    </row>
    <row r="995" ht="20.1" customHeight="1" spans="1:5">
      <c r="A995" s="297">
        <v>2130701</v>
      </c>
      <c r="B995" s="301" t="s">
        <v>755</v>
      </c>
      <c r="C995" s="275"/>
      <c r="D995" s="275"/>
      <c r="E995" s="299" t="e">
        <f t="shared" si="17"/>
        <v>#DIV/0!</v>
      </c>
    </row>
    <row r="996" ht="20.1" customHeight="1" spans="1:5">
      <c r="A996" s="297">
        <v>2130704</v>
      </c>
      <c r="B996" s="301" t="s">
        <v>756</v>
      </c>
      <c r="C996" s="275"/>
      <c r="D996" s="275"/>
      <c r="E996" s="299" t="e">
        <f t="shared" si="17"/>
        <v>#DIV/0!</v>
      </c>
    </row>
    <row r="997" ht="20.1" customHeight="1" spans="1:5">
      <c r="A997" s="297">
        <v>2130705</v>
      </c>
      <c r="B997" s="301" t="s">
        <v>757</v>
      </c>
      <c r="C997" s="275"/>
      <c r="D997" s="275"/>
      <c r="E997" s="299" t="e">
        <f t="shared" si="17"/>
        <v>#DIV/0!</v>
      </c>
    </row>
    <row r="998" ht="20.1" customHeight="1" spans="1:5">
      <c r="A998" s="297">
        <v>2130706</v>
      </c>
      <c r="B998" s="301" t="s">
        <v>758</v>
      </c>
      <c r="C998" s="275"/>
      <c r="D998" s="275"/>
      <c r="E998" s="299" t="e">
        <f t="shared" si="17"/>
        <v>#DIV/0!</v>
      </c>
    </row>
    <row r="999" ht="20.1" customHeight="1" spans="1:5">
      <c r="A999" s="297">
        <v>2130707</v>
      </c>
      <c r="B999" s="301" t="s">
        <v>759</v>
      </c>
      <c r="C999" s="275"/>
      <c r="D999" s="275"/>
      <c r="E999" s="299" t="e">
        <f t="shared" si="17"/>
        <v>#DIV/0!</v>
      </c>
    </row>
    <row r="1000" ht="20.1" customHeight="1" spans="1:5">
      <c r="A1000" s="297">
        <v>2130799</v>
      </c>
      <c r="B1000" s="301" t="s">
        <v>760</v>
      </c>
      <c r="C1000" s="275"/>
      <c r="D1000" s="275"/>
      <c r="E1000" s="299" t="e">
        <f t="shared" si="17"/>
        <v>#DIV/0!</v>
      </c>
    </row>
    <row r="1001" ht="20.1" customHeight="1" spans="1:5">
      <c r="A1001" s="293">
        <v>21308</v>
      </c>
      <c r="B1001" s="305" t="s">
        <v>761</v>
      </c>
      <c r="C1001" s="295">
        <f>SUBTOTAL(9,C1002:C1004)</f>
        <v>0</v>
      </c>
      <c r="D1001" s="295">
        <f>SUBTOTAL(9,D1002:D1004)</f>
        <v>0</v>
      </c>
      <c r="E1001" s="296" t="e">
        <f t="shared" si="17"/>
        <v>#DIV/0!</v>
      </c>
    </row>
    <row r="1002" ht="20.1" customHeight="1" spans="1:5">
      <c r="A1002" s="297">
        <v>2130801</v>
      </c>
      <c r="B1002" s="301" t="s">
        <v>762</v>
      </c>
      <c r="C1002" s="275"/>
      <c r="D1002" s="275"/>
      <c r="E1002" s="299" t="e">
        <f t="shared" si="17"/>
        <v>#DIV/0!</v>
      </c>
    </row>
    <row r="1003" ht="20.1" customHeight="1" spans="1:5">
      <c r="A1003" s="297">
        <v>2130802</v>
      </c>
      <c r="B1003" s="301" t="s">
        <v>763</v>
      </c>
      <c r="C1003" s="275"/>
      <c r="D1003" s="275"/>
      <c r="E1003" s="299" t="e">
        <f t="shared" si="17"/>
        <v>#DIV/0!</v>
      </c>
    </row>
    <row r="1004" s="283" customFormat="1" ht="20.1" customHeight="1" spans="1:5">
      <c r="A1004" s="297">
        <v>2130899</v>
      </c>
      <c r="B1004" s="300" t="s">
        <v>1111</v>
      </c>
      <c r="C1004" s="274"/>
      <c r="D1004" s="274"/>
      <c r="E1004" s="307" t="e">
        <f t="shared" si="17"/>
        <v>#DIV/0!</v>
      </c>
    </row>
    <row r="1005" ht="20.1" customHeight="1" spans="1:5">
      <c r="A1005" s="293">
        <v>21309</v>
      </c>
      <c r="B1005" s="305" t="s">
        <v>1112</v>
      </c>
      <c r="C1005" s="295">
        <f>SUBTOTAL(9,C1006:C1008)</f>
        <v>0</v>
      </c>
      <c r="D1005" s="295">
        <f>SUBTOTAL(9,D1006:D1008)</f>
        <v>0</v>
      </c>
      <c r="E1005" s="296" t="e">
        <f t="shared" si="17"/>
        <v>#DIV/0!</v>
      </c>
    </row>
    <row r="1006" ht="20.1" customHeight="1" spans="1:5">
      <c r="A1006" s="297">
        <v>2130901</v>
      </c>
      <c r="B1006" s="301" t="s">
        <v>1113</v>
      </c>
      <c r="C1006" s="275"/>
      <c r="D1006" s="275"/>
      <c r="E1006" s="299" t="e">
        <f t="shared" si="17"/>
        <v>#DIV/0!</v>
      </c>
    </row>
    <row r="1007" ht="20.1" customHeight="1" spans="1:5">
      <c r="A1007" s="297">
        <v>2130902</v>
      </c>
      <c r="B1007" s="301" t="s">
        <v>1114</v>
      </c>
      <c r="C1007" s="275"/>
      <c r="D1007" s="275"/>
      <c r="E1007" s="299" t="e">
        <f t="shared" si="17"/>
        <v>#DIV/0!</v>
      </c>
    </row>
    <row r="1008" ht="20.1" customHeight="1" spans="1:5">
      <c r="A1008" s="297">
        <v>2130999</v>
      </c>
      <c r="B1008" s="301" t="s">
        <v>1115</v>
      </c>
      <c r="C1008" s="275"/>
      <c r="D1008" s="275"/>
      <c r="E1008" s="299" t="e">
        <f t="shared" si="17"/>
        <v>#DIV/0!</v>
      </c>
    </row>
    <row r="1009" ht="20.1" customHeight="1" spans="1:5">
      <c r="A1009" s="293">
        <v>21399</v>
      </c>
      <c r="B1009" s="305" t="s">
        <v>765</v>
      </c>
      <c r="C1009" s="295">
        <f>SUBTOTAL(9,C1010:C1011)</f>
        <v>0</v>
      </c>
      <c r="D1009" s="295">
        <f>SUBTOTAL(9,D1010:D1011)</f>
        <v>0</v>
      </c>
      <c r="E1009" s="296" t="e">
        <f t="shared" si="17"/>
        <v>#DIV/0!</v>
      </c>
    </row>
    <row r="1010" ht="20.1" customHeight="1" spans="1:5">
      <c r="A1010" s="297">
        <v>2139901</v>
      </c>
      <c r="B1010" s="301" t="s">
        <v>766</v>
      </c>
      <c r="C1010" s="275"/>
      <c r="D1010" s="275"/>
      <c r="E1010" s="299" t="e">
        <f t="shared" si="17"/>
        <v>#DIV/0!</v>
      </c>
    </row>
    <row r="1011" ht="20.1" customHeight="1" spans="1:5">
      <c r="A1011" s="297">
        <v>2139999</v>
      </c>
      <c r="B1011" s="301" t="s">
        <v>765</v>
      </c>
      <c r="C1011" s="275"/>
      <c r="D1011" s="275"/>
      <c r="E1011" s="299" t="e">
        <f t="shared" si="17"/>
        <v>#DIV/0!</v>
      </c>
    </row>
    <row r="1012" ht="20.1" customHeight="1" spans="1:5">
      <c r="A1012" s="303">
        <v>214</v>
      </c>
      <c r="B1012" s="306" t="s">
        <v>767</v>
      </c>
      <c r="C1012" s="291">
        <f>SUBTOTAL(9,C1013:C1082)</f>
        <v>0</v>
      </c>
      <c r="D1012" s="291">
        <f>SUBTOTAL(9,D1013:D1082)</f>
        <v>0</v>
      </c>
      <c r="E1012" s="292" t="e">
        <f t="shared" si="17"/>
        <v>#DIV/0!</v>
      </c>
    </row>
    <row r="1013" ht="20.1" customHeight="1" spans="1:5">
      <c r="A1013" s="293">
        <v>21401</v>
      </c>
      <c r="B1013" s="305" t="s">
        <v>768</v>
      </c>
      <c r="C1013" s="295">
        <f>SUBTOTAL(9,C1014:C1042)</f>
        <v>0</v>
      </c>
      <c r="D1013" s="295">
        <f>SUBTOTAL(9,D1014:D1042)</f>
        <v>0</v>
      </c>
      <c r="E1013" s="296" t="e">
        <f t="shared" si="17"/>
        <v>#DIV/0!</v>
      </c>
    </row>
    <row r="1014" ht="20.1" customHeight="1" spans="1:5">
      <c r="A1014" s="297">
        <v>2140101</v>
      </c>
      <c r="B1014" s="301" t="s">
        <v>13</v>
      </c>
      <c r="C1014" s="275"/>
      <c r="D1014" s="275"/>
      <c r="E1014" s="299" t="e">
        <f t="shared" si="17"/>
        <v>#DIV/0!</v>
      </c>
    </row>
    <row r="1015" ht="20.1" customHeight="1" spans="1:5">
      <c r="A1015" s="297">
        <v>2140102</v>
      </c>
      <c r="B1015" s="301" t="s">
        <v>14</v>
      </c>
      <c r="C1015" s="275"/>
      <c r="D1015" s="275"/>
      <c r="E1015" s="299" t="e">
        <f t="shared" si="17"/>
        <v>#DIV/0!</v>
      </c>
    </row>
    <row r="1016" ht="20.1" customHeight="1" spans="1:5">
      <c r="A1016" s="297">
        <v>2140103</v>
      </c>
      <c r="B1016" s="301" t="s">
        <v>15</v>
      </c>
      <c r="C1016" s="275"/>
      <c r="D1016" s="275"/>
      <c r="E1016" s="299" t="e">
        <f t="shared" si="17"/>
        <v>#DIV/0!</v>
      </c>
    </row>
    <row r="1017" ht="20.1" customHeight="1" spans="1:5">
      <c r="A1017" s="297">
        <v>2140104</v>
      </c>
      <c r="B1017" s="301" t="s">
        <v>769</v>
      </c>
      <c r="C1017" s="275"/>
      <c r="D1017" s="275"/>
      <c r="E1017" s="299" t="e">
        <f t="shared" si="17"/>
        <v>#DIV/0!</v>
      </c>
    </row>
    <row r="1018" ht="20.1" customHeight="1" spans="1:5">
      <c r="A1018" s="297">
        <v>2140105</v>
      </c>
      <c r="B1018" s="301" t="s">
        <v>770</v>
      </c>
      <c r="C1018" s="275"/>
      <c r="D1018" s="275"/>
      <c r="E1018" s="299" t="e">
        <f t="shared" si="17"/>
        <v>#DIV/0!</v>
      </c>
    </row>
    <row r="1019" ht="20.1" customHeight="1" spans="1:5">
      <c r="A1019" s="297">
        <v>2140106</v>
      </c>
      <c r="B1019" s="301" t="s">
        <v>771</v>
      </c>
      <c r="C1019" s="275"/>
      <c r="D1019" s="275"/>
      <c r="E1019" s="299" t="e">
        <f t="shared" si="17"/>
        <v>#DIV/0!</v>
      </c>
    </row>
    <row r="1020" ht="20.1" customHeight="1" spans="1:5">
      <c r="A1020" s="297">
        <v>2140107</v>
      </c>
      <c r="B1020" s="301" t="s">
        <v>772</v>
      </c>
      <c r="C1020" s="275"/>
      <c r="D1020" s="275"/>
      <c r="E1020" s="299" t="e">
        <f t="shared" si="17"/>
        <v>#DIV/0!</v>
      </c>
    </row>
    <row r="1021" ht="20.1" customHeight="1" spans="1:5">
      <c r="A1021" s="297">
        <v>2140108</v>
      </c>
      <c r="B1021" s="301" t="s">
        <v>773</v>
      </c>
      <c r="C1021" s="275"/>
      <c r="D1021" s="275"/>
      <c r="E1021" s="299" t="e">
        <f t="shared" si="17"/>
        <v>#DIV/0!</v>
      </c>
    </row>
    <row r="1022" ht="20.1" customHeight="1" spans="1:5">
      <c r="A1022" s="297">
        <v>2140109</v>
      </c>
      <c r="B1022" s="301" t="s">
        <v>774</v>
      </c>
      <c r="C1022" s="275"/>
      <c r="D1022" s="275"/>
      <c r="E1022" s="299" t="e">
        <f t="shared" si="17"/>
        <v>#DIV/0!</v>
      </c>
    </row>
    <row r="1023" ht="20.1" customHeight="1" spans="1:5">
      <c r="A1023" s="297">
        <v>2140110</v>
      </c>
      <c r="B1023" s="301" t="s">
        <v>775</v>
      </c>
      <c r="C1023" s="275"/>
      <c r="D1023" s="275"/>
      <c r="E1023" s="299" t="e">
        <f t="shared" si="17"/>
        <v>#DIV/0!</v>
      </c>
    </row>
    <row r="1024" ht="20.1" customHeight="1" spans="1:5">
      <c r="A1024" s="297">
        <v>2140111</v>
      </c>
      <c r="B1024" s="301" t="s">
        <v>776</v>
      </c>
      <c r="C1024" s="275"/>
      <c r="D1024" s="275"/>
      <c r="E1024" s="299" t="e">
        <f t="shared" si="17"/>
        <v>#DIV/0!</v>
      </c>
    </row>
    <row r="1025" ht="20.1" customHeight="1" spans="1:5">
      <c r="A1025" s="297">
        <v>2140112</v>
      </c>
      <c r="B1025" s="301" t="s">
        <v>777</v>
      </c>
      <c r="C1025" s="275"/>
      <c r="D1025" s="275"/>
      <c r="E1025" s="299" t="e">
        <f t="shared" si="17"/>
        <v>#DIV/0!</v>
      </c>
    </row>
    <row r="1026" ht="20.1" customHeight="1" spans="1:5">
      <c r="A1026" s="297">
        <v>2140113</v>
      </c>
      <c r="B1026" s="301" t="s">
        <v>778</v>
      </c>
      <c r="C1026" s="275"/>
      <c r="D1026" s="275"/>
      <c r="E1026" s="299" t="e">
        <f t="shared" si="17"/>
        <v>#DIV/0!</v>
      </c>
    </row>
    <row r="1027" ht="20.1" customHeight="1" spans="1:5">
      <c r="A1027" s="297">
        <v>2140114</v>
      </c>
      <c r="B1027" s="301" t="s">
        <v>779</v>
      </c>
      <c r="C1027" s="275"/>
      <c r="D1027" s="275"/>
      <c r="E1027" s="299" t="e">
        <f t="shared" si="17"/>
        <v>#DIV/0!</v>
      </c>
    </row>
    <row r="1028" ht="20.1" customHeight="1" spans="1:5">
      <c r="A1028" s="297">
        <v>2140122</v>
      </c>
      <c r="B1028" s="301" t="s">
        <v>780</v>
      </c>
      <c r="C1028" s="275"/>
      <c r="D1028" s="275"/>
      <c r="E1028" s="299" t="e">
        <f t="shared" si="17"/>
        <v>#DIV/0!</v>
      </c>
    </row>
    <row r="1029" ht="20.1" customHeight="1" spans="1:5">
      <c r="A1029" s="297">
        <v>2140123</v>
      </c>
      <c r="B1029" s="301" t="s">
        <v>781</v>
      </c>
      <c r="C1029" s="275"/>
      <c r="D1029" s="275"/>
      <c r="E1029" s="299" t="e">
        <f t="shared" si="17"/>
        <v>#DIV/0!</v>
      </c>
    </row>
    <row r="1030" ht="20.1" customHeight="1" spans="1:5">
      <c r="A1030" s="297">
        <v>2140124</v>
      </c>
      <c r="B1030" s="301" t="s">
        <v>782</v>
      </c>
      <c r="C1030" s="275"/>
      <c r="D1030" s="275"/>
      <c r="E1030" s="299" t="e">
        <f t="shared" si="17"/>
        <v>#DIV/0!</v>
      </c>
    </row>
    <row r="1031" ht="20.1" customHeight="1" spans="1:5">
      <c r="A1031" s="297">
        <v>2140125</v>
      </c>
      <c r="B1031" s="301" t="s">
        <v>783</v>
      </c>
      <c r="C1031" s="275"/>
      <c r="D1031" s="275"/>
      <c r="E1031" s="299" t="e">
        <f t="shared" si="17"/>
        <v>#DIV/0!</v>
      </c>
    </row>
    <row r="1032" ht="20.1" customHeight="1" spans="1:5">
      <c r="A1032" s="297">
        <v>2140126</v>
      </c>
      <c r="B1032" s="301" t="s">
        <v>784</v>
      </c>
      <c r="C1032" s="275"/>
      <c r="D1032" s="275"/>
      <c r="E1032" s="299" t="e">
        <f t="shared" si="17"/>
        <v>#DIV/0!</v>
      </c>
    </row>
    <row r="1033" ht="20.1" customHeight="1" spans="1:5">
      <c r="A1033" s="297">
        <v>2140127</v>
      </c>
      <c r="B1033" s="301" t="s">
        <v>785</v>
      </c>
      <c r="C1033" s="275"/>
      <c r="D1033" s="275"/>
      <c r="E1033" s="299" t="e">
        <f t="shared" si="17"/>
        <v>#DIV/0!</v>
      </c>
    </row>
    <row r="1034" ht="20.1" customHeight="1" spans="1:5">
      <c r="A1034" s="297">
        <v>2140128</v>
      </c>
      <c r="B1034" s="301" t="s">
        <v>786</v>
      </c>
      <c r="C1034" s="275"/>
      <c r="D1034" s="275"/>
      <c r="E1034" s="299" t="e">
        <f t="shared" ref="E1034:E1097" si="18">SUM(D1034-C1034)/C1034</f>
        <v>#DIV/0!</v>
      </c>
    </row>
    <row r="1035" ht="20.1" customHeight="1" spans="1:5">
      <c r="A1035" s="297">
        <v>2140129</v>
      </c>
      <c r="B1035" s="301" t="s">
        <v>787</v>
      </c>
      <c r="C1035" s="275"/>
      <c r="D1035" s="275"/>
      <c r="E1035" s="299" t="e">
        <f t="shared" si="18"/>
        <v>#DIV/0!</v>
      </c>
    </row>
    <row r="1036" ht="20.1" customHeight="1" spans="1:5">
      <c r="A1036" s="297">
        <v>2140130</v>
      </c>
      <c r="B1036" s="301" t="s">
        <v>788</v>
      </c>
      <c r="C1036" s="275"/>
      <c r="D1036" s="275"/>
      <c r="E1036" s="299" t="e">
        <f t="shared" si="18"/>
        <v>#DIV/0!</v>
      </c>
    </row>
    <row r="1037" ht="20.1" customHeight="1" spans="1:5">
      <c r="A1037" s="297">
        <v>2140131</v>
      </c>
      <c r="B1037" s="301" t="s">
        <v>789</v>
      </c>
      <c r="C1037" s="275"/>
      <c r="D1037" s="275"/>
      <c r="E1037" s="299" t="e">
        <f t="shared" si="18"/>
        <v>#DIV/0!</v>
      </c>
    </row>
    <row r="1038" ht="20.1" customHeight="1" spans="1:5">
      <c r="A1038" s="297">
        <v>2140133</v>
      </c>
      <c r="B1038" s="301" t="s">
        <v>790</v>
      </c>
      <c r="C1038" s="275"/>
      <c r="D1038" s="275"/>
      <c r="E1038" s="299" t="e">
        <f t="shared" si="18"/>
        <v>#DIV/0!</v>
      </c>
    </row>
    <row r="1039" ht="20.1" customHeight="1" spans="1:5">
      <c r="A1039" s="297">
        <v>2140136</v>
      </c>
      <c r="B1039" s="301" t="s">
        <v>791</v>
      </c>
      <c r="C1039" s="275"/>
      <c r="D1039" s="275"/>
      <c r="E1039" s="299" t="e">
        <f t="shared" si="18"/>
        <v>#DIV/0!</v>
      </c>
    </row>
    <row r="1040" ht="20.1" customHeight="1" spans="1:5">
      <c r="A1040" s="297">
        <v>2140138</v>
      </c>
      <c r="B1040" s="301" t="s">
        <v>792</v>
      </c>
      <c r="C1040" s="275"/>
      <c r="D1040" s="275"/>
      <c r="E1040" s="299" t="e">
        <f t="shared" si="18"/>
        <v>#DIV/0!</v>
      </c>
    </row>
    <row r="1041" ht="20.1" customHeight="1" spans="1:5">
      <c r="A1041" s="297">
        <v>2140139</v>
      </c>
      <c r="B1041" s="301" t="s">
        <v>793</v>
      </c>
      <c r="C1041" s="275"/>
      <c r="D1041" s="275"/>
      <c r="E1041" s="299" t="e">
        <f t="shared" si="18"/>
        <v>#DIV/0!</v>
      </c>
    </row>
    <row r="1042" ht="20.1" customHeight="1" spans="1:5">
      <c r="A1042" s="297">
        <v>2140199</v>
      </c>
      <c r="B1042" s="301" t="s">
        <v>794</v>
      </c>
      <c r="C1042" s="275"/>
      <c r="D1042" s="275"/>
      <c r="E1042" s="299" t="e">
        <f t="shared" si="18"/>
        <v>#DIV/0!</v>
      </c>
    </row>
    <row r="1043" ht="20.1" customHeight="1" spans="1:5">
      <c r="A1043" s="293">
        <v>21402</v>
      </c>
      <c r="B1043" s="305" t="s">
        <v>795</v>
      </c>
      <c r="C1043" s="295">
        <f>SUBTOTAL(9,C1044:C1052)</f>
        <v>0</v>
      </c>
      <c r="D1043" s="295">
        <f>SUBTOTAL(9,D1044:D1052)</f>
        <v>0</v>
      </c>
      <c r="E1043" s="296" t="e">
        <f t="shared" si="18"/>
        <v>#DIV/0!</v>
      </c>
    </row>
    <row r="1044" ht="20.1" customHeight="1" spans="1:5">
      <c r="A1044" s="297">
        <v>2140201</v>
      </c>
      <c r="B1044" s="301" t="s">
        <v>13</v>
      </c>
      <c r="C1044" s="275"/>
      <c r="D1044" s="275"/>
      <c r="E1044" s="299" t="e">
        <f t="shared" si="18"/>
        <v>#DIV/0!</v>
      </c>
    </row>
    <row r="1045" ht="20.1" customHeight="1" spans="1:5">
      <c r="A1045" s="297">
        <v>2140202</v>
      </c>
      <c r="B1045" s="301" t="s">
        <v>14</v>
      </c>
      <c r="C1045" s="275"/>
      <c r="D1045" s="275"/>
      <c r="E1045" s="299" t="e">
        <f t="shared" si="18"/>
        <v>#DIV/0!</v>
      </c>
    </row>
    <row r="1046" ht="20.1" customHeight="1" spans="1:5">
      <c r="A1046" s="297">
        <v>2140203</v>
      </c>
      <c r="B1046" s="301" t="s">
        <v>15</v>
      </c>
      <c r="C1046" s="275"/>
      <c r="D1046" s="275"/>
      <c r="E1046" s="299" t="e">
        <f t="shared" si="18"/>
        <v>#DIV/0!</v>
      </c>
    </row>
    <row r="1047" ht="20.1" customHeight="1" spans="1:5">
      <c r="A1047" s="297">
        <v>2140204</v>
      </c>
      <c r="B1047" s="301" t="s">
        <v>796</v>
      </c>
      <c r="C1047" s="275"/>
      <c r="D1047" s="275"/>
      <c r="E1047" s="299" t="e">
        <f t="shared" si="18"/>
        <v>#DIV/0!</v>
      </c>
    </row>
    <row r="1048" ht="20.1" customHeight="1" spans="1:5">
      <c r="A1048" s="297">
        <v>2140205</v>
      </c>
      <c r="B1048" s="301" t="s">
        <v>797</v>
      </c>
      <c r="C1048" s="275"/>
      <c r="D1048" s="275"/>
      <c r="E1048" s="299" t="e">
        <f t="shared" si="18"/>
        <v>#DIV/0!</v>
      </c>
    </row>
    <row r="1049" ht="20.1" customHeight="1" spans="1:5">
      <c r="A1049" s="297">
        <v>2140206</v>
      </c>
      <c r="B1049" s="301" t="s">
        <v>798</v>
      </c>
      <c r="C1049" s="275"/>
      <c r="D1049" s="275"/>
      <c r="E1049" s="299" t="e">
        <f t="shared" si="18"/>
        <v>#DIV/0!</v>
      </c>
    </row>
    <row r="1050" ht="20.1" customHeight="1" spans="1:5">
      <c r="A1050" s="297">
        <v>2140207</v>
      </c>
      <c r="B1050" s="301" t="s">
        <v>799</v>
      </c>
      <c r="C1050" s="275"/>
      <c r="D1050" s="275"/>
      <c r="E1050" s="299" t="e">
        <f t="shared" si="18"/>
        <v>#DIV/0!</v>
      </c>
    </row>
    <row r="1051" ht="20.1" customHeight="1" spans="1:5">
      <c r="A1051" s="297">
        <v>2140208</v>
      </c>
      <c r="B1051" s="301" t="s">
        <v>815</v>
      </c>
      <c r="C1051" s="275"/>
      <c r="D1051" s="275"/>
      <c r="E1051" s="299" t="e">
        <f t="shared" si="18"/>
        <v>#DIV/0!</v>
      </c>
    </row>
    <row r="1052" ht="20.1" customHeight="1" spans="1:5">
      <c r="A1052" s="297">
        <v>2140299</v>
      </c>
      <c r="B1052" s="301" t="s">
        <v>800</v>
      </c>
      <c r="C1052" s="275"/>
      <c r="D1052" s="275"/>
      <c r="E1052" s="299" t="e">
        <f t="shared" si="18"/>
        <v>#DIV/0!</v>
      </c>
    </row>
    <row r="1053" ht="20.1" customHeight="1" spans="1:5">
      <c r="A1053" s="293">
        <v>21403</v>
      </c>
      <c r="B1053" s="305" t="s">
        <v>801</v>
      </c>
      <c r="C1053" s="295">
        <f>SUBTOTAL(9,C1054:C1062)</f>
        <v>0</v>
      </c>
      <c r="D1053" s="295">
        <f>SUBTOTAL(9,D1054:D1062)</f>
        <v>0</v>
      </c>
      <c r="E1053" s="296" t="e">
        <f t="shared" si="18"/>
        <v>#DIV/0!</v>
      </c>
    </row>
    <row r="1054" ht="20.1" customHeight="1" spans="1:5">
      <c r="A1054" s="297">
        <v>2140301</v>
      </c>
      <c r="B1054" s="301" t="s">
        <v>13</v>
      </c>
      <c r="C1054" s="275"/>
      <c r="D1054" s="275"/>
      <c r="E1054" s="299" t="e">
        <f t="shared" si="18"/>
        <v>#DIV/0!</v>
      </c>
    </row>
    <row r="1055" ht="20.1" customHeight="1" spans="1:5">
      <c r="A1055" s="297">
        <v>2140302</v>
      </c>
      <c r="B1055" s="301" t="s">
        <v>14</v>
      </c>
      <c r="C1055" s="275"/>
      <c r="D1055" s="275"/>
      <c r="E1055" s="299" t="e">
        <f t="shared" si="18"/>
        <v>#DIV/0!</v>
      </c>
    </row>
    <row r="1056" ht="20.1" customHeight="1" spans="1:5">
      <c r="A1056" s="297">
        <v>2140303</v>
      </c>
      <c r="B1056" s="301" t="s">
        <v>15</v>
      </c>
      <c r="C1056" s="275"/>
      <c r="D1056" s="275"/>
      <c r="E1056" s="299" t="e">
        <f t="shared" si="18"/>
        <v>#DIV/0!</v>
      </c>
    </row>
    <row r="1057" ht="20.1" customHeight="1" spans="1:5">
      <c r="A1057" s="297">
        <v>2140304</v>
      </c>
      <c r="B1057" s="301" t="s">
        <v>802</v>
      </c>
      <c r="C1057" s="275"/>
      <c r="D1057" s="275"/>
      <c r="E1057" s="299" t="e">
        <f t="shared" si="18"/>
        <v>#DIV/0!</v>
      </c>
    </row>
    <row r="1058" ht="20.1" customHeight="1" spans="1:5">
      <c r="A1058" s="297">
        <v>2140305</v>
      </c>
      <c r="B1058" s="301" t="s">
        <v>803</v>
      </c>
      <c r="C1058" s="275"/>
      <c r="D1058" s="275"/>
      <c r="E1058" s="299" t="e">
        <f t="shared" si="18"/>
        <v>#DIV/0!</v>
      </c>
    </row>
    <row r="1059" ht="20.1" customHeight="1" spans="1:5">
      <c r="A1059" s="297">
        <v>2140306</v>
      </c>
      <c r="B1059" s="301" t="s">
        <v>804</v>
      </c>
      <c r="C1059" s="275"/>
      <c r="D1059" s="275"/>
      <c r="E1059" s="299" t="e">
        <f t="shared" si="18"/>
        <v>#DIV/0!</v>
      </c>
    </row>
    <row r="1060" ht="20.1" customHeight="1" spans="1:5">
      <c r="A1060" s="297">
        <v>2140307</v>
      </c>
      <c r="B1060" s="301" t="s">
        <v>805</v>
      </c>
      <c r="C1060" s="275"/>
      <c r="D1060" s="275"/>
      <c r="E1060" s="299" t="e">
        <f t="shared" si="18"/>
        <v>#DIV/0!</v>
      </c>
    </row>
    <row r="1061" ht="20.1" customHeight="1" spans="1:5">
      <c r="A1061" s="297">
        <v>2140308</v>
      </c>
      <c r="B1061" s="301" t="s">
        <v>806</v>
      </c>
      <c r="C1061" s="275"/>
      <c r="D1061" s="275"/>
      <c r="E1061" s="299" t="e">
        <f t="shared" si="18"/>
        <v>#DIV/0!</v>
      </c>
    </row>
    <row r="1062" ht="20.1" customHeight="1" spans="1:5">
      <c r="A1062" s="297">
        <v>2140399</v>
      </c>
      <c r="B1062" s="301" t="s">
        <v>808</v>
      </c>
      <c r="C1062" s="275"/>
      <c r="D1062" s="275"/>
      <c r="E1062" s="299" t="e">
        <f t="shared" si="18"/>
        <v>#DIV/0!</v>
      </c>
    </row>
    <row r="1063" ht="20.1" customHeight="1" spans="1:5">
      <c r="A1063" s="293">
        <v>21404</v>
      </c>
      <c r="B1063" s="305" t="s">
        <v>809</v>
      </c>
      <c r="C1063" s="295">
        <f>SUBTOTAL(9,C1064:C1067)</f>
        <v>0</v>
      </c>
      <c r="D1063" s="295">
        <f>SUBTOTAL(9,D1064:D1067)</f>
        <v>0</v>
      </c>
      <c r="E1063" s="296" t="e">
        <f t="shared" si="18"/>
        <v>#DIV/0!</v>
      </c>
    </row>
    <row r="1064" ht="20.1" customHeight="1" spans="1:5">
      <c r="A1064" s="297">
        <v>2140401</v>
      </c>
      <c r="B1064" s="301" t="s">
        <v>810</v>
      </c>
      <c r="C1064" s="275"/>
      <c r="D1064" s="275"/>
      <c r="E1064" s="299" t="e">
        <f t="shared" si="18"/>
        <v>#DIV/0!</v>
      </c>
    </row>
    <row r="1065" ht="20.1" customHeight="1" spans="1:5">
      <c r="A1065" s="297">
        <v>2140402</v>
      </c>
      <c r="B1065" s="301" t="s">
        <v>811</v>
      </c>
      <c r="C1065" s="275"/>
      <c r="D1065" s="275"/>
      <c r="E1065" s="299" t="e">
        <f t="shared" si="18"/>
        <v>#DIV/0!</v>
      </c>
    </row>
    <row r="1066" ht="20.1" customHeight="1" spans="1:5">
      <c r="A1066" s="297">
        <v>2140403</v>
      </c>
      <c r="B1066" s="301" t="s">
        <v>812</v>
      </c>
      <c r="C1066" s="275"/>
      <c r="D1066" s="275"/>
      <c r="E1066" s="299" t="e">
        <f t="shared" si="18"/>
        <v>#DIV/0!</v>
      </c>
    </row>
    <row r="1067" ht="20.1" customHeight="1" spans="1:5">
      <c r="A1067" s="297">
        <v>2140499</v>
      </c>
      <c r="B1067" s="301" t="s">
        <v>813</v>
      </c>
      <c r="C1067" s="275"/>
      <c r="D1067" s="275"/>
      <c r="E1067" s="299" t="e">
        <f t="shared" si="18"/>
        <v>#DIV/0!</v>
      </c>
    </row>
    <row r="1068" ht="20.1" customHeight="1" spans="1:5">
      <c r="A1068" s="293">
        <v>21405</v>
      </c>
      <c r="B1068" s="305" t="s">
        <v>814</v>
      </c>
      <c r="C1068" s="295">
        <f>SUBTOTAL(9,C1069:C1074)</f>
        <v>0</v>
      </c>
      <c r="D1068" s="295">
        <f>SUBTOTAL(9,D1069:D1074)</f>
        <v>0</v>
      </c>
      <c r="E1068" s="296" t="e">
        <f t="shared" si="18"/>
        <v>#DIV/0!</v>
      </c>
    </row>
    <row r="1069" ht="20.1" customHeight="1" spans="1:5">
      <c r="A1069" s="297">
        <v>2140501</v>
      </c>
      <c r="B1069" s="301" t="s">
        <v>13</v>
      </c>
      <c r="C1069" s="275"/>
      <c r="D1069" s="275"/>
      <c r="E1069" s="299" t="e">
        <f t="shared" si="18"/>
        <v>#DIV/0!</v>
      </c>
    </row>
    <row r="1070" ht="20.1" customHeight="1" spans="1:5">
      <c r="A1070" s="297">
        <v>2140502</v>
      </c>
      <c r="B1070" s="301" t="s">
        <v>14</v>
      </c>
      <c r="C1070" s="275"/>
      <c r="D1070" s="275"/>
      <c r="E1070" s="299" t="e">
        <f t="shared" si="18"/>
        <v>#DIV/0!</v>
      </c>
    </row>
    <row r="1071" ht="20.1" customHeight="1" spans="1:5">
      <c r="A1071" s="297">
        <v>2140503</v>
      </c>
      <c r="B1071" s="301" t="s">
        <v>15</v>
      </c>
      <c r="C1071" s="275"/>
      <c r="D1071" s="275"/>
      <c r="E1071" s="299" t="e">
        <f t="shared" si="18"/>
        <v>#DIV/0!</v>
      </c>
    </row>
    <row r="1072" ht="20.1" customHeight="1" spans="1:5">
      <c r="A1072" s="297">
        <v>2140504</v>
      </c>
      <c r="B1072" s="301" t="s">
        <v>815</v>
      </c>
      <c r="C1072" s="275"/>
      <c r="D1072" s="275"/>
      <c r="E1072" s="299" t="e">
        <f t="shared" si="18"/>
        <v>#DIV/0!</v>
      </c>
    </row>
    <row r="1073" ht="20.1" customHeight="1" spans="1:5">
      <c r="A1073" s="297">
        <v>2140505</v>
      </c>
      <c r="B1073" s="301" t="s">
        <v>816</v>
      </c>
      <c r="C1073" s="275"/>
      <c r="D1073" s="275"/>
      <c r="E1073" s="299" t="e">
        <f t="shared" si="18"/>
        <v>#DIV/0!</v>
      </c>
    </row>
    <row r="1074" ht="20.1" customHeight="1" spans="1:5">
      <c r="A1074" s="297">
        <v>2140599</v>
      </c>
      <c r="B1074" s="301" t="s">
        <v>817</v>
      </c>
      <c r="C1074" s="275"/>
      <c r="D1074" s="275"/>
      <c r="E1074" s="299" t="e">
        <f t="shared" si="18"/>
        <v>#DIV/0!</v>
      </c>
    </row>
    <row r="1075" ht="20.1" customHeight="1" spans="1:5">
      <c r="A1075" s="293">
        <v>21406</v>
      </c>
      <c r="B1075" s="305" t="s">
        <v>818</v>
      </c>
      <c r="C1075" s="295">
        <f>SUBTOTAL(9,C1076:C1079)</f>
        <v>0</v>
      </c>
      <c r="D1075" s="295">
        <f>SUBTOTAL(9,D1076:D1079)</f>
        <v>0</v>
      </c>
      <c r="E1075" s="296" t="e">
        <f t="shared" si="18"/>
        <v>#DIV/0!</v>
      </c>
    </row>
    <row r="1076" ht="20.1" customHeight="1" spans="1:5">
      <c r="A1076" s="297">
        <v>2140601</v>
      </c>
      <c r="B1076" s="301" t="s">
        <v>819</v>
      </c>
      <c r="C1076" s="275"/>
      <c r="D1076" s="275"/>
      <c r="E1076" s="299" t="e">
        <f t="shared" si="18"/>
        <v>#DIV/0!</v>
      </c>
    </row>
    <row r="1077" ht="20.1" customHeight="1" spans="1:5">
      <c r="A1077" s="297">
        <v>2140602</v>
      </c>
      <c r="B1077" s="301" t="s">
        <v>820</v>
      </c>
      <c r="C1077" s="275"/>
      <c r="D1077" s="275"/>
      <c r="E1077" s="299" t="e">
        <f t="shared" si="18"/>
        <v>#DIV/0!</v>
      </c>
    </row>
    <row r="1078" ht="20.1" customHeight="1" spans="1:5">
      <c r="A1078" s="297">
        <v>2140603</v>
      </c>
      <c r="B1078" s="301" t="s">
        <v>821</v>
      </c>
      <c r="C1078" s="275"/>
      <c r="D1078" s="275"/>
      <c r="E1078" s="299" t="e">
        <f t="shared" si="18"/>
        <v>#DIV/0!</v>
      </c>
    </row>
    <row r="1079" ht="20.1" customHeight="1" spans="1:5">
      <c r="A1079" s="297">
        <v>2140699</v>
      </c>
      <c r="B1079" s="301" t="s">
        <v>822</v>
      </c>
      <c r="C1079" s="275"/>
      <c r="D1079" s="275"/>
      <c r="E1079" s="299" t="e">
        <f t="shared" si="18"/>
        <v>#DIV/0!</v>
      </c>
    </row>
    <row r="1080" ht="20.1" customHeight="1" spans="1:5">
      <c r="A1080" s="293">
        <v>21499</v>
      </c>
      <c r="B1080" s="305" t="s">
        <v>823</v>
      </c>
      <c r="C1080" s="295">
        <f>SUBTOTAL(9,C1081:C1082)</f>
        <v>0</v>
      </c>
      <c r="D1080" s="295">
        <f>SUBTOTAL(9,D1081:D1082)</f>
        <v>0</v>
      </c>
      <c r="E1080" s="296" t="e">
        <f t="shared" si="18"/>
        <v>#DIV/0!</v>
      </c>
    </row>
    <row r="1081" ht="20.1" customHeight="1" spans="1:5">
      <c r="A1081" s="297">
        <v>2149901</v>
      </c>
      <c r="B1081" s="301" t="s">
        <v>824</v>
      </c>
      <c r="C1081" s="275"/>
      <c r="D1081" s="275"/>
      <c r="E1081" s="299" t="e">
        <f t="shared" si="18"/>
        <v>#DIV/0!</v>
      </c>
    </row>
    <row r="1082" ht="20.1" customHeight="1" spans="1:5">
      <c r="A1082" s="297">
        <v>2149999</v>
      </c>
      <c r="B1082" s="301" t="s">
        <v>823</v>
      </c>
      <c r="C1082" s="275"/>
      <c r="D1082" s="275"/>
      <c r="E1082" s="299" t="e">
        <f t="shared" si="18"/>
        <v>#DIV/0!</v>
      </c>
    </row>
    <row r="1083" ht="20.1" customHeight="1" spans="1:5">
      <c r="A1083" s="303">
        <v>215</v>
      </c>
      <c r="B1083" s="306" t="s">
        <v>825</v>
      </c>
      <c r="C1083" s="291">
        <f>SUBTOTAL(9,C1084:C1158)</f>
        <v>0</v>
      </c>
      <c r="D1083" s="291">
        <f>SUBTOTAL(9,D1084:D1158)</f>
        <v>0</v>
      </c>
      <c r="E1083" s="292" t="e">
        <f t="shared" si="18"/>
        <v>#DIV/0!</v>
      </c>
    </row>
    <row r="1084" ht="20.1" customHeight="1" spans="1:5">
      <c r="A1084" s="293">
        <v>21501</v>
      </c>
      <c r="B1084" s="305" t="s">
        <v>826</v>
      </c>
      <c r="C1084" s="295">
        <f>SUBTOTAL(9,C1085:C1093)</f>
        <v>0</v>
      </c>
      <c r="D1084" s="295">
        <f>SUBTOTAL(9,D1085:D1093)</f>
        <v>0</v>
      </c>
      <c r="E1084" s="296" t="e">
        <f t="shared" si="18"/>
        <v>#DIV/0!</v>
      </c>
    </row>
    <row r="1085" ht="20.1" customHeight="1" spans="1:5">
      <c r="A1085" s="297">
        <v>2150101</v>
      </c>
      <c r="B1085" s="301" t="s">
        <v>13</v>
      </c>
      <c r="C1085" s="275"/>
      <c r="D1085" s="275"/>
      <c r="E1085" s="299" t="e">
        <f t="shared" si="18"/>
        <v>#DIV/0!</v>
      </c>
    </row>
    <row r="1086" ht="20.1" customHeight="1" spans="1:5">
      <c r="A1086" s="297">
        <v>2150102</v>
      </c>
      <c r="B1086" s="301" t="s">
        <v>14</v>
      </c>
      <c r="C1086" s="275"/>
      <c r="D1086" s="275"/>
      <c r="E1086" s="299" t="e">
        <f t="shared" si="18"/>
        <v>#DIV/0!</v>
      </c>
    </row>
    <row r="1087" ht="20.1" customHeight="1" spans="1:5">
      <c r="A1087" s="297">
        <v>2150103</v>
      </c>
      <c r="B1087" s="301" t="s">
        <v>15</v>
      </c>
      <c r="C1087" s="275"/>
      <c r="D1087" s="275"/>
      <c r="E1087" s="299" t="e">
        <f t="shared" si="18"/>
        <v>#DIV/0!</v>
      </c>
    </row>
    <row r="1088" ht="20.1" customHeight="1" spans="1:5">
      <c r="A1088" s="297">
        <v>2150104</v>
      </c>
      <c r="B1088" s="301" t="s">
        <v>827</v>
      </c>
      <c r="C1088" s="275"/>
      <c r="D1088" s="275"/>
      <c r="E1088" s="299" t="e">
        <f t="shared" si="18"/>
        <v>#DIV/0!</v>
      </c>
    </row>
    <row r="1089" ht="20.1" customHeight="1" spans="1:5">
      <c r="A1089" s="297">
        <v>2150105</v>
      </c>
      <c r="B1089" s="301" t="s">
        <v>828</v>
      </c>
      <c r="C1089" s="275"/>
      <c r="D1089" s="275"/>
      <c r="E1089" s="299" t="e">
        <f t="shared" si="18"/>
        <v>#DIV/0!</v>
      </c>
    </row>
    <row r="1090" ht="20.1" customHeight="1" spans="1:5">
      <c r="A1090" s="297">
        <v>2150106</v>
      </c>
      <c r="B1090" s="301" t="s">
        <v>829</v>
      </c>
      <c r="C1090" s="275"/>
      <c r="D1090" s="275"/>
      <c r="E1090" s="299" t="e">
        <f t="shared" si="18"/>
        <v>#DIV/0!</v>
      </c>
    </row>
    <row r="1091" ht="20.1" customHeight="1" spans="1:5">
      <c r="A1091" s="297">
        <v>2150107</v>
      </c>
      <c r="B1091" s="301" t="s">
        <v>830</v>
      </c>
      <c r="C1091" s="275"/>
      <c r="D1091" s="275"/>
      <c r="E1091" s="299" t="e">
        <f t="shared" si="18"/>
        <v>#DIV/0!</v>
      </c>
    </row>
    <row r="1092" ht="20.1" customHeight="1" spans="1:5">
      <c r="A1092" s="297">
        <v>2150108</v>
      </c>
      <c r="B1092" s="301" t="s">
        <v>831</v>
      </c>
      <c r="C1092" s="275"/>
      <c r="D1092" s="275"/>
      <c r="E1092" s="299" t="e">
        <f t="shared" si="18"/>
        <v>#DIV/0!</v>
      </c>
    </row>
    <row r="1093" ht="20.1" customHeight="1" spans="1:5">
      <c r="A1093" s="297">
        <v>2150199</v>
      </c>
      <c r="B1093" s="301" t="s">
        <v>832</v>
      </c>
      <c r="C1093" s="275"/>
      <c r="D1093" s="275"/>
      <c r="E1093" s="299" t="e">
        <f t="shared" si="18"/>
        <v>#DIV/0!</v>
      </c>
    </row>
    <row r="1094" ht="20.1" customHeight="1" spans="1:5">
      <c r="A1094" s="293">
        <v>21502</v>
      </c>
      <c r="B1094" s="305" t="s">
        <v>833</v>
      </c>
      <c r="C1094" s="295">
        <f>SUBTOTAL(9,C1095:C1109)</f>
        <v>0</v>
      </c>
      <c r="D1094" s="295">
        <f>SUBTOTAL(9,D1095:D1109)</f>
        <v>0</v>
      </c>
      <c r="E1094" s="296" t="e">
        <f t="shared" si="18"/>
        <v>#DIV/0!</v>
      </c>
    </row>
    <row r="1095" ht="20.1" customHeight="1" spans="1:5">
      <c r="A1095" s="297">
        <v>2150201</v>
      </c>
      <c r="B1095" s="301" t="s">
        <v>13</v>
      </c>
      <c r="C1095" s="275"/>
      <c r="D1095" s="275"/>
      <c r="E1095" s="299" t="e">
        <f t="shared" si="18"/>
        <v>#DIV/0!</v>
      </c>
    </row>
    <row r="1096" ht="20.1" customHeight="1" spans="1:5">
      <c r="A1096" s="297">
        <v>2150202</v>
      </c>
      <c r="B1096" s="301" t="s">
        <v>14</v>
      </c>
      <c r="C1096" s="275"/>
      <c r="D1096" s="275"/>
      <c r="E1096" s="299" t="e">
        <f t="shared" si="18"/>
        <v>#DIV/0!</v>
      </c>
    </row>
    <row r="1097" ht="20.1" customHeight="1" spans="1:5">
      <c r="A1097" s="297">
        <v>2150203</v>
      </c>
      <c r="B1097" s="301" t="s">
        <v>15</v>
      </c>
      <c r="C1097" s="275"/>
      <c r="D1097" s="275"/>
      <c r="E1097" s="299" t="e">
        <f t="shared" si="18"/>
        <v>#DIV/0!</v>
      </c>
    </row>
    <row r="1098" ht="20.1" customHeight="1" spans="1:5">
      <c r="A1098" s="297">
        <v>2150204</v>
      </c>
      <c r="B1098" s="301" t="s">
        <v>834</v>
      </c>
      <c r="C1098" s="275"/>
      <c r="D1098" s="275"/>
      <c r="E1098" s="299" t="e">
        <f t="shared" ref="E1098:E1161" si="19">SUM(D1098-C1098)/C1098</f>
        <v>#DIV/0!</v>
      </c>
    </row>
    <row r="1099" ht="20.1" customHeight="1" spans="1:5">
      <c r="A1099" s="297">
        <v>2150205</v>
      </c>
      <c r="B1099" s="301" t="s">
        <v>835</v>
      </c>
      <c r="C1099" s="275"/>
      <c r="D1099" s="275"/>
      <c r="E1099" s="299" t="e">
        <f t="shared" si="19"/>
        <v>#DIV/0!</v>
      </c>
    </row>
    <row r="1100" ht="20.1" customHeight="1" spans="1:5">
      <c r="A1100" s="297">
        <v>2150206</v>
      </c>
      <c r="B1100" s="301" t="s">
        <v>836</v>
      </c>
      <c r="C1100" s="275"/>
      <c r="D1100" s="275"/>
      <c r="E1100" s="299" t="e">
        <f t="shared" si="19"/>
        <v>#DIV/0!</v>
      </c>
    </row>
    <row r="1101" ht="20.1" customHeight="1" spans="1:5">
      <c r="A1101" s="297">
        <v>2150207</v>
      </c>
      <c r="B1101" s="301" t="s">
        <v>837</v>
      </c>
      <c r="C1101" s="275"/>
      <c r="D1101" s="275"/>
      <c r="E1101" s="299" t="e">
        <f t="shared" si="19"/>
        <v>#DIV/0!</v>
      </c>
    </row>
    <row r="1102" ht="20.1" customHeight="1" spans="1:5">
      <c r="A1102" s="297">
        <v>2150208</v>
      </c>
      <c r="B1102" s="301" t="s">
        <v>838</v>
      </c>
      <c r="C1102" s="275"/>
      <c r="D1102" s="275"/>
      <c r="E1102" s="299" t="e">
        <f t="shared" si="19"/>
        <v>#DIV/0!</v>
      </c>
    </row>
    <row r="1103" ht="20.1" customHeight="1" spans="1:5">
      <c r="A1103" s="297">
        <v>2150209</v>
      </c>
      <c r="B1103" s="301" t="s">
        <v>839</v>
      </c>
      <c r="C1103" s="275"/>
      <c r="D1103" s="275"/>
      <c r="E1103" s="299" t="e">
        <f t="shared" si="19"/>
        <v>#DIV/0!</v>
      </c>
    </row>
    <row r="1104" ht="20.1" customHeight="1" spans="1:5">
      <c r="A1104" s="297">
        <v>2150210</v>
      </c>
      <c r="B1104" s="301" t="s">
        <v>840</v>
      </c>
      <c r="C1104" s="275"/>
      <c r="D1104" s="275"/>
      <c r="E1104" s="299" t="e">
        <f t="shared" si="19"/>
        <v>#DIV/0!</v>
      </c>
    </row>
    <row r="1105" ht="20.1" customHeight="1" spans="1:5">
      <c r="A1105" s="297">
        <v>2150212</v>
      </c>
      <c r="B1105" s="301" t="s">
        <v>841</v>
      </c>
      <c r="C1105" s="275"/>
      <c r="D1105" s="275"/>
      <c r="E1105" s="299" t="e">
        <f t="shared" si="19"/>
        <v>#DIV/0!</v>
      </c>
    </row>
    <row r="1106" ht="20.1" customHeight="1" spans="1:5">
      <c r="A1106" s="297">
        <v>2150213</v>
      </c>
      <c r="B1106" s="301" t="s">
        <v>842</v>
      </c>
      <c r="C1106" s="275"/>
      <c r="D1106" s="275"/>
      <c r="E1106" s="299" t="e">
        <f t="shared" si="19"/>
        <v>#DIV/0!</v>
      </c>
    </row>
    <row r="1107" ht="20.1" customHeight="1" spans="1:5">
      <c r="A1107" s="297">
        <v>2150214</v>
      </c>
      <c r="B1107" s="301" t="s">
        <v>843</v>
      </c>
      <c r="C1107" s="275"/>
      <c r="D1107" s="275"/>
      <c r="E1107" s="299" t="e">
        <f t="shared" si="19"/>
        <v>#DIV/0!</v>
      </c>
    </row>
    <row r="1108" ht="20.1" customHeight="1" spans="1:5">
      <c r="A1108" s="297">
        <v>2150215</v>
      </c>
      <c r="B1108" s="301" t="s">
        <v>844</v>
      </c>
      <c r="C1108" s="275"/>
      <c r="D1108" s="275"/>
      <c r="E1108" s="299" t="e">
        <f t="shared" si="19"/>
        <v>#DIV/0!</v>
      </c>
    </row>
    <row r="1109" ht="20.1" customHeight="1" spans="1:5">
      <c r="A1109" s="297">
        <v>2150299</v>
      </c>
      <c r="B1109" s="301" t="s">
        <v>845</v>
      </c>
      <c r="C1109" s="275"/>
      <c r="D1109" s="275"/>
      <c r="E1109" s="299" t="e">
        <f t="shared" si="19"/>
        <v>#DIV/0!</v>
      </c>
    </row>
    <row r="1110" ht="20.1" customHeight="1" spans="1:5">
      <c r="A1110" s="293">
        <v>21503</v>
      </c>
      <c r="B1110" s="305" t="s">
        <v>846</v>
      </c>
      <c r="C1110" s="295">
        <f>SUBTOTAL(9,C1111:C1114)</f>
        <v>0</v>
      </c>
      <c r="D1110" s="295">
        <f>SUBTOTAL(9,D1111:D1114)</f>
        <v>0</v>
      </c>
      <c r="E1110" s="296" t="e">
        <f t="shared" si="19"/>
        <v>#DIV/0!</v>
      </c>
    </row>
    <row r="1111" ht="20.1" customHeight="1" spans="1:5">
      <c r="A1111" s="297">
        <v>2150301</v>
      </c>
      <c r="B1111" s="301" t="s">
        <v>13</v>
      </c>
      <c r="C1111" s="275"/>
      <c r="D1111" s="275"/>
      <c r="E1111" s="299" t="e">
        <f t="shared" si="19"/>
        <v>#DIV/0!</v>
      </c>
    </row>
    <row r="1112" ht="20.1" customHeight="1" spans="1:5">
      <c r="A1112" s="297">
        <v>2150302</v>
      </c>
      <c r="B1112" s="301" t="s">
        <v>14</v>
      </c>
      <c r="C1112" s="275"/>
      <c r="D1112" s="275"/>
      <c r="E1112" s="299" t="e">
        <f t="shared" si="19"/>
        <v>#DIV/0!</v>
      </c>
    </row>
    <row r="1113" ht="20.1" customHeight="1" spans="1:5">
      <c r="A1113" s="297">
        <v>2150303</v>
      </c>
      <c r="B1113" s="301" t="s">
        <v>15</v>
      </c>
      <c r="C1113" s="275"/>
      <c r="D1113" s="275"/>
      <c r="E1113" s="299" t="e">
        <f t="shared" si="19"/>
        <v>#DIV/0!</v>
      </c>
    </row>
    <row r="1114" ht="20.1" customHeight="1" spans="1:5">
      <c r="A1114" s="297">
        <v>2150399</v>
      </c>
      <c r="B1114" s="301" t="s">
        <v>847</v>
      </c>
      <c r="C1114" s="275"/>
      <c r="D1114" s="275"/>
      <c r="E1114" s="299" t="e">
        <f t="shared" si="19"/>
        <v>#DIV/0!</v>
      </c>
    </row>
    <row r="1115" ht="20.1" customHeight="1" spans="1:5">
      <c r="A1115" s="293">
        <v>21505</v>
      </c>
      <c r="B1115" s="305" t="s">
        <v>1116</v>
      </c>
      <c r="C1115" s="295">
        <f>SUBTOTAL(9,C1116:C1128)</f>
        <v>0</v>
      </c>
      <c r="D1115" s="295">
        <f>SUBTOTAL(9,D1116:D1128)</f>
        <v>0</v>
      </c>
      <c r="E1115" s="296" t="e">
        <f t="shared" si="19"/>
        <v>#DIV/0!</v>
      </c>
    </row>
    <row r="1116" ht="20.1" customHeight="1" spans="1:5">
      <c r="A1116" s="297">
        <v>2150501</v>
      </c>
      <c r="B1116" s="301" t="s">
        <v>13</v>
      </c>
      <c r="C1116" s="275"/>
      <c r="D1116" s="275"/>
      <c r="E1116" s="299" t="e">
        <f t="shared" si="19"/>
        <v>#DIV/0!</v>
      </c>
    </row>
    <row r="1117" ht="20.1" customHeight="1" spans="1:5">
      <c r="A1117" s="297">
        <v>2150502</v>
      </c>
      <c r="B1117" s="301" t="s">
        <v>14</v>
      </c>
      <c r="C1117" s="275"/>
      <c r="D1117" s="275"/>
      <c r="E1117" s="299" t="e">
        <f t="shared" si="19"/>
        <v>#DIV/0!</v>
      </c>
    </row>
    <row r="1118" ht="20.1" customHeight="1" spans="1:5">
      <c r="A1118" s="297">
        <v>2150503</v>
      </c>
      <c r="B1118" s="301" t="s">
        <v>15</v>
      </c>
      <c r="C1118" s="275"/>
      <c r="D1118" s="275"/>
      <c r="E1118" s="299" t="e">
        <f t="shared" si="19"/>
        <v>#DIV/0!</v>
      </c>
    </row>
    <row r="1119" ht="20.1" customHeight="1" spans="1:5">
      <c r="A1119" s="297">
        <v>2150505</v>
      </c>
      <c r="B1119" s="301" t="s">
        <v>849</v>
      </c>
      <c r="C1119" s="275"/>
      <c r="D1119" s="275"/>
      <c r="E1119" s="299" t="e">
        <f t="shared" si="19"/>
        <v>#DIV/0!</v>
      </c>
    </row>
    <row r="1120" ht="20.1" customHeight="1" spans="1:5">
      <c r="A1120" s="297">
        <v>2150506</v>
      </c>
      <c r="B1120" s="301" t="s">
        <v>850</v>
      </c>
      <c r="C1120" s="275"/>
      <c r="D1120" s="275"/>
      <c r="E1120" s="299" t="e">
        <f t="shared" si="19"/>
        <v>#DIV/0!</v>
      </c>
    </row>
    <row r="1121" ht="20.1" customHeight="1" spans="1:5">
      <c r="A1121" s="297">
        <v>2150507</v>
      </c>
      <c r="B1121" s="301" t="s">
        <v>851</v>
      </c>
      <c r="C1121" s="275"/>
      <c r="D1121" s="275"/>
      <c r="E1121" s="299" t="e">
        <f t="shared" si="19"/>
        <v>#DIV/0!</v>
      </c>
    </row>
    <row r="1122" ht="20.1" customHeight="1" spans="1:5">
      <c r="A1122" s="297">
        <v>2150508</v>
      </c>
      <c r="B1122" s="301" t="s">
        <v>852</v>
      </c>
      <c r="C1122" s="275"/>
      <c r="D1122" s="275"/>
      <c r="E1122" s="299" t="e">
        <f t="shared" si="19"/>
        <v>#DIV/0!</v>
      </c>
    </row>
    <row r="1123" ht="20.1" customHeight="1" spans="1:5">
      <c r="A1123" s="297">
        <v>2150509</v>
      </c>
      <c r="B1123" s="301" t="s">
        <v>853</v>
      </c>
      <c r="C1123" s="275"/>
      <c r="D1123" s="275"/>
      <c r="E1123" s="299" t="e">
        <f t="shared" si="19"/>
        <v>#DIV/0!</v>
      </c>
    </row>
    <row r="1124" ht="20.1" customHeight="1" spans="1:5">
      <c r="A1124" s="297">
        <v>2150510</v>
      </c>
      <c r="B1124" s="301" t="s">
        <v>854</v>
      </c>
      <c r="C1124" s="275"/>
      <c r="D1124" s="275"/>
      <c r="E1124" s="299" t="e">
        <f t="shared" si="19"/>
        <v>#DIV/0!</v>
      </c>
    </row>
    <row r="1125" ht="20.1" customHeight="1" spans="1:5">
      <c r="A1125" s="297">
        <v>2150511</v>
      </c>
      <c r="B1125" s="301" t="s">
        <v>855</v>
      </c>
      <c r="C1125" s="275"/>
      <c r="D1125" s="275"/>
      <c r="E1125" s="299" t="e">
        <f t="shared" si="19"/>
        <v>#DIV/0!</v>
      </c>
    </row>
    <row r="1126" ht="20.1" customHeight="1" spans="1:5">
      <c r="A1126" s="297">
        <v>2150513</v>
      </c>
      <c r="B1126" s="301" t="s">
        <v>815</v>
      </c>
      <c r="C1126" s="275"/>
      <c r="D1126" s="275"/>
      <c r="E1126" s="299" t="e">
        <f t="shared" si="19"/>
        <v>#DIV/0!</v>
      </c>
    </row>
    <row r="1127" ht="20.1" customHeight="1" spans="1:5">
      <c r="A1127" s="297">
        <v>2150515</v>
      </c>
      <c r="B1127" s="301" t="s">
        <v>857</v>
      </c>
      <c r="C1127" s="275"/>
      <c r="D1127" s="275"/>
      <c r="E1127" s="299" t="e">
        <f t="shared" si="19"/>
        <v>#DIV/0!</v>
      </c>
    </row>
    <row r="1128" ht="20.1" customHeight="1" spans="1:5">
      <c r="A1128" s="297">
        <v>2150599</v>
      </c>
      <c r="B1128" s="301" t="s">
        <v>858</v>
      </c>
      <c r="C1128" s="275"/>
      <c r="D1128" s="275"/>
      <c r="E1128" s="299" t="e">
        <f t="shared" si="19"/>
        <v>#DIV/0!</v>
      </c>
    </row>
    <row r="1129" ht="20.1" customHeight="1" spans="1:5">
      <c r="A1129" s="293">
        <v>21506</v>
      </c>
      <c r="B1129" s="305" t="s">
        <v>859</v>
      </c>
      <c r="C1129" s="295">
        <f>SUBTOTAL(9,C1130:C1137)</f>
        <v>0</v>
      </c>
      <c r="D1129" s="295">
        <f>SUBTOTAL(9,D1130:D1137)</f>
        <v>0</v>
      </c>
      <c r="E1129" s="296" t="e">
        <f t="shared" si="19"/>
        <v>#DIV/0!</v>
      </c>
    </row>
    <row r="1130" ht="20.1" customHeight="1" spans="1:5">
      <c r="A1130" s="297">
        <v>2150601</v>
      </c>
      <c r="B1130" s="301" t="s">
        <v>13</v>
      </c>
      <c r="C1130" s="275"/>
      <c r="D1130" s="275"/>
      <c r="E1130" s="299" t="e">
        <f t="shared" si="19"/>
        <v>#DIV/0!</v>
      </c>
    </row>
    <row r="1131" ht="20.1" customHeight="1" spans="1:5">
      <c r="A1131" s="297">
        <v>2150602</v>
      </c>
      <c r="B1131" s="301" t="s">
        <v>14</v>
      </c>
      <c r="C1131" s="275"/>
      <c r="D1131" s="275"/>
      <c r="E1131" s="299" t="e">
        <f t="shared" si="19"/>
        <v>#DIV/0!</v>
      </c>
    </row>
    <row r="1132" ht="20.1" customHeight="1" spans="1:5">
      <c r="A1132" s="297">
        <v>2150603</v>
      </c>
      <c r="B1132" s="301" t="s">
        <v>15</v>
      </c>
      <c r="C1132" s="275"/>
      <c r="D1132" s="275"/>
      <c r="E1132" s="299" t="e">
        <f t="shared" si="19"/>
        <v>#DIV/0!</v>
      </c>
    </row>
    <row r="1133" ht="20.1" customHeight="1" spans="1:5">
      <c r="A1133" s="297">
        <v>2150604</v>
      </c>
      <c r="B1133" s="301" t="s">
        <v>860</v>
      </c>
      <c r="C1133" s="275"/>
      <c r="D1133" s="275"/>
      <c r="E1133" s="299" t="e">
        <f t="shared" si="19"/>
        <v>#DIV/0!</v>
      </c>
    </row>
    <row r="1134" ht="20.1" customHeight="1" spans="1:5">
      <c r="A1134" s="297">
        <v>2150605</v>
      </c>
      <c r="B1134" s="301" t="s">
        <v>861</v>
      </c>
      <c r="C1134" s="275"/>
      <c r="D1134" s="275"/>
      <c r="E1134" s="299" t="e">
        <f t="shared" si="19"/>
        <v>#DIV/0!</v>
      </c>
    </row>
    <row r="1135" ht="20.1" customHeight="1" spans="1:5">
      <c r="A1135" s="297">
        <v>2150606</v>
      </c>
      <c r="B1135" s="301" t="s">
        <v>862</v>
      </c>
      <c r="C1135" s="275"/>
      <c r="D1135" s="275"/>
      <c r="E1135" s="299" t="e">
        <f t="shared" si="19"/>
        <v>#DIV/0!</v>
      </c>
    </row>
    <row r="1136" ht="20.1" customHeight="1" spans="1:5">
      <c r="A1136" s="297">
        <v>2150607</v>
      </c>
      <c r="B1136" s="301" t="s">
        <v>863</v>
      </c>
      <c r="C1136" s="275"/>
      <c r="D1136" s="275"/>
      <c r="E1136" s="299" t="e">
        <f t="shared" si="19"/>
        <v>#DIV/0!</v>
      </c>
    </row>
    <row r="1137" ht="20.1" customHeight="1" spans="1:5">
      <c r="A1137" s="297">
        <v>2150699</v>
      </c>
      <c r="B1137" s="301" t="s">
        <v>864</v>
      </c>
      <c r="C1137" s="275"/>
      <c r="D1137" s="275"/>
      <c r="E1137" s="299" t="e">
        <f t="shared" si="19"/>
        <v>#DIV/0!</v>
      </c>
    </row>
    <row r="1138" ht="20.1" customHeight="1" spans="1:5">
      <c r="A1138" s="293">
        <v>21507</v>
      </c>
      <c r="B1138" s="305" t="s">
        <v>865</v>
      </c>
      <c r="C1138" s="295">
        <f>SUBTOTAL(9,C1139:C1144)</f>
        <v>0</v>
      </c>
      <c r="D1138" s="295">
        <f>SUBTOTAL(9,D1139:D1144)</f>
        <v>0</v>
      </c>
      <c r="E1138" s="296" t="e">
        <f t="shared" si="19"/>
        <v>#DIV/0!</v>
      </c>
    </row>
    <row r="1139" ht="20.1" customHeight="1" spans="1:5">
      <c r="A1139" s="297">
        <v>2150701</v>
      </c>
      <c r="B1139" s="301" t="s">
        <v>13</v>
      </c>
      <c r="C1139" s="275"/>
      <c r="D1139" s="275"/>
      <c r="E1139" s="299" t="e">
        <f t="shared" si="19"/>
        <v>#DIV/0!</v>
      </c>
    </row>
    <row r="1140" ht="20.1" customHeight="1" spans="1:5">
      <c r="A1140" s="297">
        <v>2150702</v>
      </c>
      <c r="B1140" s="301" t="s">
        <v>14</v>
      </c>
      <c r="C1140" s="275"/>
      <c r="D1140" s="275"/>
      <c r="E1140" s="299" t="e">
        <f t="shared" si="19"/>
        <v>#DIV/0!</v>
      </c>
    </row>
    <row r="1141" ht="20.1" customHeight="1" spans="1:5">
      <c r="A1141" s="297">
        <v>2150703</v>
      </c>
      <c r="B1141" s="301" t="s">
        <v>15</v>
      </c>
      <c r="C1141" s="275"/>
      <c r="D1141" s="275"/>
      <c r="E1141" s="299" t="e">
        <f t="shared" si="19"/>
        <v>#DIV/0!</v>
      </c>
    </row>
    <row r="1142" ht="20.1" customHeight="1" spans="1:5">
      <c r="A1142" s="297">
        <v>2150704</v>
      </c>
      <c r="B1142" s="301" t="s">
        <v>866</v>
      </c>
      <c r="C1142" s="275"/>
      <c r="D1142" s="275"/>
      <c r="E1142" s="299" t="e">
        <f t="shared" si="19"/>
        <v>#DIV/0!</v>
      </c>
    </row>
    <row r="1143" ht="20.1" customHeight="1" spans="1:5">
      <c r="A1143" s="297">
        <v>2150705</v>
      </c>
      <c r="B1143" s="301" t="s">
        <v>867</v>
      </c>
      <c r="C1143" s="275"/>
      <c r="D1143" s="275"/>
      <c r="E1143" s="299" t="e">
        <f t="shared" si="19"/>
        <v>#DIV/0!</v>
      </c>
    </row>
    <row r="1144" ht="20.1" customHeight="1" spans="1:5">
      <c r="A1144" s="297">
        <v>2150799</v>
      </c>
      <c r="B1144" s="301" t="s">
        <v>868</v>
      </c>
      <c r="C1144" s="275"/>
      <c r="D1144" s="275"/>
      <c r="E1144" s="299" t="e">
        <f t="shared" si="19"/>
        <v>#DIV/0!</v>
      </c>
    </row>
    <row r="1145" ht="20.1" customHeight="1" spans="1:5">
      <c r="A1145" s="293">
        <v>21508</v>
      </c>
      <c r="B1145" s="305" t="s">
        <v>869</v>
      </c>
      <c r="C1145" s="295">
        <f>SUBTOTAL(9,C1146:C1151)</f>
        <v>0</v>
      </c>
      <c r="D1145" s="295">
        <f>SUBTOTAL(9,D1146:D1151)</f>
        <v>0</v>
      </c>
      <c r="E1145" s="296" t="e">
        <f t="shared" si="19"/>
        <v>#DIV/0!</v>
      </c>
    </row>
    <row r="1146" ht="20.1" customHeight="1" spans="1:5">
      <c r="A1146" s="297">
        <v>2150801</v>
      </c>
      <c r="B1146" s="301" t="s">
        <v>13</v>
      </c>
      <c r="C1146" s="275"/>
      <c r="D1146" s="275"/>
      <c r="E1146" s="299" t="e">
        <f t="shared" si="19"/>
        <v>#DIV/0!</v>
      </c>
    </row>
    <row r="1147" ht="20.1" customHeight="1" spans="1:5">
      <c r="A1147" s="297">
        <v>2150802</v>
      </c>
      <c r="B1147" s="301" t="s">
        <v>14</v>
      </c>
      <c r="C1147" s="275"/>
      <c r="D1147" s="275"/>
      <c r="E1147" s="299" t="e">
        <f t="shared" si="19"/>
        <v>#DIV/0!</v>
      </c>
    </row>
    <row r="1148" ht="20.1" customHeight="1" spans="1:5">
      <c r="A1148" s="297">
        <v>2150803</v>
      </c>
      <c r="B1148" s="301" t="s">
        <v>15</v>
      </c>
      <c r="C1148" s="275"/>
      <c r="D1148" s="275"/>
      <c r="E1148" s="299" t="e">
        <f t="shared" si="19"/>
        <v>#DIV/0!</v>
      </c>
    </row>
    <row r="1149" ht="20.1" customHeight="1" spans="1:5">
      <c r="A1149" s="297">
        <v>2150804</v>
      </c>
      <c r="B1149" s="301" t="s">
        <v>870</v>
      </c>
      <c r="C1149" s="275"/>
      <c r="D1149" s="275"/>
      <c r="E1149" s="299" t="e">
        <f t="shared" si="19"/>
        <v>#DIV/0!</v>
      </c>
    </row>
    <row r="1150" ht="20.1" customHeight="1" spans="1:5">
      <c r="A1150" s="297">
        <v>2150805</v>
      </c>
      <c r="B1150" s="301" t="s">
        <v>871</v>
      </c>
      <c r="C1150" s="275"/>
      <c r="D1150" s="275"/>
      <c r="E1150" s="299" t="e">
        <f t="shared" si="19"/>
        <v>#DIV/0!</v>
      </c>
    </row>
    <row r="1151" ht="20.1" customHeight="1" spans="1:5">
      <c r="A1151" s="297">
        <v>2150899</v>
      </c>
      <c r="B1151" s="301" t="s">
        <v>872</v>
      </c>
      <c r="C1151" s="275"/>
      <c r="D1151" s="275"/>
      <c r="E1151" s="299" t="e">
        <f t="shared" si="19"/>
        <v>#DIV/0!</v>
      </c>
    </row>
    <row r="1152" ht="20.1" customHeight="1" spans="1:5">
      <c r="A1152" s="293">
        <v>21599</v>
      </c>
      <c r="B1152" s="305" t="s">
        <v>873</v>
      </c>
      <c r="C1152" s="295">
        <f>SUBTOTAL(9,C1153:C1158)</f>
        <v>0</v>
      </c>
      <c r="D1152" s="295">
        <f>SUBTOTAL(9,D1153:D1158)</f>
        <v>0</v>
      </c>
      <c r="E1152" s="296" t="e">
        <f t="shared" si="19"/>
        <v>#DIV/0!</v>
      </c>
    </row>
    <row r="1153" ht="20.1" customHeight="1" spans="1:5">
      <c r="A1153" s="297">
        <v>2159901</v>
      </c>
      <c r="B1153" s="301" t="s">
        <v>874</v>
      </c>
      <c r="C1153" s="275"/>
      <c r="D1153" s="275"/>
      <c r="E1153" s="299" t="e">
        <f t="shared" si="19"/>
        <v>#DIV/0!</v>
      </c>
    </row>
    <row r="1154" ht="20.1" customHeight="1" spans="1:5">
      <c r="A1154" s="297">
        <v>2159902</v>
      </c>
      <c r="B1154" s="301" t="s">
        <v>875</v>
      </c>
      <c r="C1154" s="275"/>
      <c r="D1154" s="275"/>
      <c r="E1154" s="299" t="e">
        <f t="shared" si="19"/>
        <v>#DIV/0!</v>
      </c>
    </row>
    <row r="1155" ht="20.1" customHeight="1" spans="1:5">
      <c r="A1155" s="297">
        <v>2159904</v>
      </c>
      <c r="B1155" s="301" t="s">
        <v>876</v>
      </c>
      <c r="C1155" s="275"/>
      <c r="D1155" s="275"/>
      <c r="E1155" s="299" t="e">
        <f t="shared" si="19"/>
        <v>#DIV/0!</v>
      </c>
    </row>
    <row r="1156" ht="20.1" customHeight="1" spans="1:5">
      <c r="A1156" s="297">
        <v>2159905</v>
      </c>
      <c r="B1156" s="301" t="s">
        <v>877</v>
      </c>
      <c r="C1156" s="275"/>
      <c r="D1156" s="275"/>
      <c r="E1156" s="299" t="e">
        <f t="shared" si="19"/>
        <v>#DIV/0!</v>
      </c>
    </row>
    <row r="1157" ht="20.1" customHeight="1" spans="1:5">
      <c r="A1157" s="297">
        <v>2159906</v>
      </c>
      <c r="B1157" s="301" t="s">
        <v>878</v>
      </c>
      <c r="C1157" s="275"/>
      <c r="D1157" s="275"/>
      <c r="E1157" s="299" t="e">
        <f t="shared" si="19"/>
        <v>#DIV/0!</v>
      </c>
    </row>
    <row r="1158" ht="20.1" customHeight="1" spans="1:5">
      <c r="A1158" s="297">
        <v>2159999</v>
      </c>
      <c r="B1158" s="301" t="s">
        <v>873</v>
      </c>
      <c r="C1158" s="275"/>
      <c r="D1158" s="275"/>
      <c r="E1158" s="299" t="e">
        <f t="shared" si="19"/>
        <v>#DIV/0!</v>
      </c>
    </row>
    <row r="1159" ht="20.1" customHeight="1" spans="1:5">
      <c r="A1159" s="303">
        <v>216</v>
      </c>
      <c r="B1159" s="306" t="s">
        <v>879</v>
      </c>
      <c r="C1159" s="291">
        <f>SUBTOTAL(9,C1160:C1185)</f>
        <v>0</v>
      </c>
      <c r="D1159" s="291">
        <f>SUBTOTAL(9,D1160:D1185)</f>
        <v>0</v>
      </c>
      <c r="E1159" s="292" t="e">
        <f t="shared" si="19"/>
        <v>#DIV/0!</v>
      </c>
    </row>
    <row r="1160" ht="20.1" customHeight="1" spans="1:5">
      <c r="A1160" s="293">
        <v>21602</v>
      </c>
      <c r="B1160" s="305" t="s">
        <v>880</v>
      </c>
      <c r="C1160" s="295">
        <f>SUBTOTAL(9,C1161:C1169)</f>
        <v>0</v>
      </c>
      <c r="D1160" s="295">
        <f>SUBTOTAL(9,D1161:D1169)</f>
        <v>0</v>
      </c>
      <c r="E1160" s="296" t="e">
        <f t="shared" si="19"/>
        <v>#DIV/0!</v>
      </c>
    </row>
    <row r="1161" ht="20.1" customHeight="1" spans="1:5">
      <c r="A1161" s="297">
        <v>2160201</v>
      </c>
      <c r="B1161" s="301" t="s">
        <v>13</v>
      </c>
      <c r="C1161" s="275"/>
      <c r="D1161" s="275"/>
      <c r="E1161" s="299" t="e">
        <f t="shared" si="19"/>
        <v>#DIV/0!</v>
      </c>
    </row>
    <row r="1162" ht="20.1" customHeight="1" spans="1:5">
      <c r="A1162" s="297">
        <v>2160202</v>
      </c>
      <c r="B1162" s="301" t="s">
        <v>14</v>
      </c>
      <c r="C1162" s="275"/>
      <c r="D1162" s="275"/>
      <c r="E1162" s="299" t="e">
        <f t="shared" ref="E1162:E1225" si="20">SUM(D1162-C1162)/C1162</f>
        <v>#DIV/0!</v>
      </c>
    </row>
    <row r="1163" ht="20.1" customHeight="1" spans="1:5">
      <c r="A1163" s="297">
        <v>2160203</v>
      </c>
      <c r="B1163" s="301" t="s">
        <v>15</v>
      </c>
      <c r="C1163" s="275"/>
      <c r="D1163" s="275"/>
      <c r="E1163" s="299" t="e">
        <f t="shared" si="20"/>
        <v>#DIV/0!</v>
      </c>
    </row>
    <row r="1164" ht="20.1" customHeight="1" spans="1:5">
      <c r="A1164" s="297">
        <v>2160216</v>
      </c>
      <c r="B1164" s="301" t="s">
        <v>881</v>
      </c>
      <c r="C1164" s="275"/>
      <c r="D1164" s="275"/>
      <c r="E1164" s="299" t="e">
        <f t="shared" si="20"/>
        <v>#DIV/0!</v>
      </c>
    </row>
    <row r="1165" ht="20.1" customHeight="1" spans="1:5">
      <c r="A1165" s="297">
        <v>2160217</v>
      </c>
      <c r="B1165" s="301" t="s">
        <v>882</v>
      </c>
      <c r="C1165" s="275"/>
      <c r="D1165" s="275"/>
      <c r="E1165" s="299" t="e">
        <f t="shared" si="20"/>
        <v>#DIV/0!</v>
      </c>
    </row>
    <row r="1166" ht="20.1" customHeight="1" spans="1:5">
      <c r="A1166" s="297">
        <v>2160218</v>
      </c>
      <c r="B1166" s="301" t="s">
        <v>1117</v>
      </c>
      <c r="C1166" s="275"/>
      <c r="D1166" s="275"/>
      <c r="E1166" s="299" t="e">
        <f t="shared" si="20"/>
        <v>#DIV/0!</v>
      </c>
    </row>
    <row r="1167" ht="20.1" customHeight="1" spans="1:5">
      <c r="A1167" s="297">
        <v>2160219</v>
      </c>
      <c r="B1167" s="301" t="s">
        <v>884</v>
      </c>
      <c r="C1167" s="275"/>
      <c r="D1167" s="275"/>
      <c r="E1167" s="299" t="e">
        <f t="shared" si="20"/>
        <v>#DIV/0!</v>
      </c>
    </row>
    <row r="1168" ht="20.1" customHeight="1" spans="1:5">
      <c r="A1168" s="297">
        <v>2160250</v>
      </c>
      <c r="B1168" s="301" t="s">
        <v>22</v>
      </c>
      <c r="C1168" s="275"/>
      <c r="D1168" s="275"/>
      <c r="E1168" s="299" t="e">
        <f t="shared" si="20"/>
        <v>#DIV/0!</v>
      </c>
    </row>
    <row r="1169" ht="20.1" customHeight="1" spans="1:5">
      <c r="A1169" s="297">
        <v>2160299</v>
      </c>
      <c r="B1169" s="301" t="s">
        <v>885</v>
      </c>
      <c r="C1169" s="275"/>
      <c r="D1169" s="275"/>
      <c r="E1169" s="299" t="e">
        <f t="shared" si="20"/>
        <v>#DIV/0!</v>
      </c>
    </row>
    <row r="1170" ht="20.1" customHeight="1" spans="1:5">
      <c r="A1170" s="293">
        <v>21605</v>
      </c>
      <c r="B1170" s="305" t="s">
        <v>886</v>
      </c>
      <c r="C1170" s="295">
        <f>SUBTOTAL(9,C1171:C1176)</f>
        <v>0</v>
      </c>
      <c r="D1170" s="295">
        <f>SUBTOTAL(9,D1171:D1176)</f>
        <v>0</v>
      </c>
      <c r="E1170" s="296" t="e">
        <f t="shared" si="20"/>
        <v>#DIV/0!</v>
      </c>
    </row>
    <row r="1171" ht="20.1" customHeight="1" spans="1:5">
      <c r="A1171" s="297">
        <v>2160501</v>
      </c>
      <c r="B1171" s="301" t="s">
        <v>13</v>
      </c>
      <c r="C1171" s="275"/>
      <c r="D1171" s="275"/>
      <c r="E1171" s="299" t="e">
        <f t="shared" si="20"/>
        <v>#DIV/0!</v>
      </c>
    </row>
    <row r="1172" ht="20.1" customHeight="1" spans="1:5">
      <c r="A1172" s="297">
        <v>2160502</v>
      </c>
      <c r="B1172" s="301" t="s">
        <v>14</v>
      </c>
      <c r="C1172" s="275"/>
      <c r="D1172" s="275"/>
      <c r="E1172" s="299" t="e">
        <f t="shared" si="20"/>
        <v>#DIV/0!</v>
      </c>
    </row>
    <row r="1173" ht="20.1" customHeight="1" spans="1:5">
      <c r="A1173" s="297">
        <v>2160503</v>
      </c>
      <c r="B1173" s="301" t="s">
        <v>15</v>
      </c>
      <c r="C1173" s="275"/>
      <c r="D1173" s="275"/>
      <c r="E1173" s="299" t="e">
        <f t="shared" si="20"/>
        <v>#DIV/0!</v>
      </c>
    </row>
    <row r="1174" ht="20.1" customHeight="1" spans="1:5">
      <c r="A1174" s="297">
        <v>2160504</v>
      </c>
      <c r="B1174" s="301" t="s">
        <v>887</v>
      </c>
      <c r="C1174" s="275"/>
      <c r="D1174" s="275"/>
      <c r="E1174" s="299" t="e">
        <f t="shared" si="20"/>
        <v>#DIV/0!</v>
      </c>
    </row>
    <row r="1175" ht="20.1" customHeight="1" spans="1:5">
      <c r="A1175" s="297">
        <v>2160505</v>
      </c>
      <c r="B1175" s="301" t="s">
        <v>888</v>
      </c>
      <c r="C1175" s="275"/>
      <c r="D1175" s="275"/>
      <c r="E1175" s="299" t="e">
        <f t="shared" si="20"/>
        <v>#DIV/0!</v>
      </c>
    </row>
    <row r="1176" ht="20.1" customHeight="1" spans="1:5">
      <c r="A1176" s="297">
        <v>2160599</v>
      </c>
      <c r="B1176" s="301" t="s">
        <v>889</v>
      </c>
      <c r="C1176" s="275"/>
      <c r="D1176" s="275"/>
      <c r="E1176" s="299" t="e">
        <f t="shared" si="20"/>
        <v>#DIV/0!</v>
      </c>
    </row>
    <row r="1177" ht="20.1" customHeight="1" spans="1:5">
      <c r="A1177" s="293">
        <v>21606</v>
      </c>
      <c r="B1177" s="305" t="s">
        <v>890</v>
      </c>
      <c r="C1177" s="295">
        <f>SUBTOTAL(9,C1178:C1182)</f>
        <v>0</v>
      </c>
      <c r="D1177" s="295">
        <f>SUBTOTAL(9,D1178:D1182)</f>
        <v>0</v>
      </c>
      <c r="E1177" s="296" t="e">
        <f t="shared" si="20"/>
        <v>#DIV/0!</v>
      </c>
    </row>
    <row r="1178" ht="20.1" customHeight="1" spans="1:5">
      <c r="A1178" s="297">
        <v>2160601</v>
      </c>
      <c r="B1178" s="301" t="s">
        <v>13</v>
      </c>
      <c r="C1178" s="275"/>
      <c r="D1178" s="275"/>
      <c r="E1178" s="299" t="e">
        <f t="shared" si="20"/>
        <v>#DIV/0!</v>
      </c>
    </row>
    <row r="1179" ht="20.1" customHeight="1" spans="1:5">
      <c r="A1179" s="297">
        <v>2160602</v>
      </c>
      <c r="B1179" s="301" t="s">
        <v>14</v>
      </c>
      <c r="C1179" s="275"/>
      <c r="D1179" s="275"/>
      <c r="E1179" s="299" t="e">
        <f t="shared" si="20"/>
        <v>#DIV/0!</v>
      </c>
    </row>
    <row r="1180" ht="20.1" customHeight="1" spans="1:5">
      <c r="A1180" s="297">
        <v>2160603</v>
      </c>
      <c r="B1180" s="301" t="s">
        <v>15</v>
      </c>
      <c r="C1180" s="275"/>
      <c r="D1180" s="275"/>
      <c r="E1180" s="299" t="e">
        <f t="shared" si="20"/>
        <v>#DIV/0!</v>
      </c>
    </row>
    <row r="1181" ht="20.1" customHeight="1" spans="1:5">
      <c r="A1181" s="297">
        <v>2160607</v>
      </c>
      <c r="B1181" s="301" t="s">
        <v>891</v>
      </c>
      <c r="C1181" s="275"/>
      <c r="D1181" s="275"/>
      <c r="E1181" s="299" t="e">
        <f t="shared" si="20"/>
        <v>#DIV/0!</v>
      </c>
    </row>
    <row r="1182" ht="20.1" customHeight="1" spans="1:5">
      <c r="A1182" s="297">
        <v>2160699</v>
      </c>
      <c r="B1182" s="301" t="s">
        <v>892</v>
      </c>
      <c r="C1182" s="275"/>
      <c r="D1182" s="275"/>
      <c r="E1182" s="299" t="e">
        <f t="shared" si="20"/>
        <v>#DIV/0!</v>
      </c>
    </row>
    <row r="1183" ht="20.1" customHeight="1" spans="1:5">
      <c r="A1183" s="293">
        <v>21699</v>
      </c>
      <c r="B1183" s="305" t="s">
        <v>893</v>
      </c>
      <c r="C1183" s="295">
        <f>SUBTOTAL(9,C1184:C1185)</f>
        <v>0</v>
      </c>
      <c r="D1183" s="295">
        <f>SUBTOTAL(9,D1184:D1185)</f>
        <v>0</v>
      </c>
      <c r="E1183" s="296" t="e">
        <f t="shared" si="20"/>
        <v>#DIV/0!</v>
      </c>
    </row>
    <row r="1184" ht="20.1" customHeight="1" spans="1:5">
      <c r="A1184" s="297">
        <v>2169901</v>
      </c>
      <c r="B1184" s="301" t="s">
        <v>894</v>
      </c>
      <c r="C1184" s="275"/>
      <c r="D1184" s="275"/>
      <c r="E1184" s="299" t="e">
        <f t="shared" si="20"/>
        <v>#DIV/0!</v>
      </c>
    </row>
    <row r="1185" ht="20.1" customHeight="1" spans="1:5">
      <c r="A1185" s="297">
        <v>2169999</v>
      </c>
      <c r="B1185" s="301" t="s">
        <v>893</v>
      </c>
      <c r="C1185" s="275"/>
      <c r="D1185" s="275"/>
      <c r="E1185" s="299" t="e">
        <f t="shared" si="20"/>
        <v>#DIV/0!</v>
      </c>
    </row>
    <row r="1186" ht="20.1" customHeight="1" spans="1:5">
      <c r="A1186" s="303">
        <v>217</v>
      </c>
      <c r="B1186" s="306" t="s">
        <v>895</v>
      </c>
      <c r="C1186" s="291">
        <f>SUBTOTAL(9,C1187:C1214)</f>
        <v>0</v>
      </c>
      <c r="D1186" s="291">
        <f>SUBTOTAL(9,D1187:D1214)</f>
        <v>0</v>
      </c>
      <c r="E1186" s="292" t="e">
        <f t="shared" si="20"/>
        <v>#DIV/0!</v>
      </c>
    </row>
    <row r="1187" ht="20.1" customHeight="1" spans="1:5">
      <c r="A1187" s="293">
        <v>21701</v>
      </c>
      <c r="B1187" s="305" t="s">
        <v>896</v>
      </c>
      <c r="C1187" s="295">
        <f>SUBTOTAL(9,C1188:C1193)</f>
        <v>0</v>
      </c>
      <c r="D1187" s="295">
        <f>SUBTOTAL(9,D1188:D1193)</f>
        <v>0</v>
      </c>
      <c r="E1187" s="296" t="e">
        <f t="shared" si="20"/>
        <v>#DIV/0!</v>
      </c>
    </row>
    <row r="1188" ht="20.1" customHeight="1" spans="1:5">
      <c r="A1188" s="297">
        <v>2170101</v>
      </c>
      <c r="B1188" s="301" t="s">
        <v>13</v>
      </c>
      <c r="C1188" s="275"/>
      <c r="D1188" s="275"/>
      <c r="E1188" s="299" t="e">
        <f t="shared" si="20"/>
        <v>#DIV/0!</v>
      </c>
    </row>
    <row r="1189" ht="20.1" customHeight="1" spans="1:5">
      <c r="A1189" s="297">
        <v>2170102</v>
      </c>
      <c r="B1189" s="301" t="s">
        <v>14</v>
      </c>
      <c r="C1189" s="275"/>
      <c r="D1189" s="275"/>
      <c r="E1189" s="299" t="e">
        <f t="shared" si="20"/>
        <v>#DIV/0!</v>
      </c>
    </row>
    <row r="1190" ht="20.1" customHeight="1" spans="1:5">
      <c r="A1190" s="297">
        <v>2170103</v>
      </c>
      <c r="B1190" s="301" t="s">
        <v>15</v>
      </c>
      <c r="C1190" s="275"/>
      <c r="D1190" s="275"/>
      <c r="E1190" s="299" t="e">
        <f t="shared" si="20"/>
        <v>#DIV/0!</v>
      </c>
    </row>
    <row r="1191" ht="20.1" customHeight="1" spans="1:5">
      <c r="A1191" s="297">
        <v>2170104</v>
      </c>
      <c r="B1191" s="301" t="s">
        <v>897</v>
      </c>
      <c r="C1191" s="275"/>
      <c r="D1191" s="275"/>
      <c r="E1191" s="299" t="e">
        <f t="shared" si="20"/>
        <v>#DIV/0!</v>
      </c>
    </row>
    <row r="1192" ht="20.1" customHeight="1" spans="1:5">
      <c r="A1192" s="297">
        <v>2170150</v>
      </c>
      <c r="B1192" s="301" t="s">
        <v>22</v>
      </c>
      <c r="C1192" s="275"/>
      <c r="D1192" s="275"/>
      <c r="E1192" s="299" t="e">
        <f t="shared" si="20"/>
        <v>#DIV/0!</v>
      </c>
    </row>
    <row r="1193" ht="20.1" customHeight="1" spans="1:5">
      <c r="A1193" s="297">
        <v>2170199</v>
      </c>
      <c r="B1193" s="301" t="s">
        <v>898</v>
      </c>
      <c r="C1193" s="275"/>
      <c r="D1193" s="275"/>
      <c r="E1193" s="299" t="e">
        <f t="shared" si="20"/>
        <v>#DIV/0!</v>
      </c>
    </row>
    <row r="1194" ht="20.1" customHeight="1" spans="1:5">
      <c r="A1194" s="293">
        <v>21702</v>
      </c>
      <c r="B1194" s="305" t="s">
        <v>899</v>
      </c>
      <c r="C1194" s="295">
        <f>SUBTOTAL(9,C1195:C1203)</f>
        <v>0</v>
      </c>
      <c r="D1194" s="295">
        <f>SUBTOTAL(9,D1195:D1203)</f>
        <v>0</v>
      </c>
      <c r="E1194" s="296" t="e">
        <f t="shared" si="20"/>
        <v>#DIV/0!</v>
      </c>
    </row>
    <row r="1195" ht="20.1" customHeight="1" spans="1:5">
      <c r="A1195" s="297">
        <v>2170201</v>
      </c>
      <c r="B1195" s="301" t="s">
        <v>900</v>
      </c>
      <c r="C1195" s="275"/>
      <c r="D1195" s="275"/>
      <c r="E1195" s="299" t="e">
        <f t="shared" si="20"/>
        <v>#DIV/0!</v>
      </c>
    </row>
    <row r="1196" ht="20.1" customHeight="1" spans="1:5">
      <c r="A1196" s="297">
        <v>2170202</v>
      </c>
      <c r="B1196" s="301" t="s">
        <v>901</v>
      </c>
      <c r="C1196" s="275"/>
      <c r="D1196" s="275"/>
      <c r="E1196" s="299" t="e">
        <f t="shared" si="20"/>
        <v>#DIV/0!</v>
      </c>
    </row>
    <row r="1197" ht="20.1" customHeight="1" spans="1:5">
      <c r="A1197" s="297">
        <v>2170203</v>
      </c>
      <c r="B1197" s="301" t="s">
        <v>902</v>
      </c>
      <c r="C1197" s="275"/>
      <c r="D1197" s="275"/>
      <c r="E1197" s="299" t="e">
        <f t="shared" si="20"/>
        <v>#DIV/0!</v>
      </c>
    </row>
    <row r="1198" ht="20.1" customHeight="1" spans="1:5">
      <c r="A1198" s="297">
        <v>2170204</v>
      </c>
      <c r="B1198" s="301" t="s">
        <v>903</v>
      </c>
      <c r="C1198" s="275"/>
      <c r="D1198" s="275"/>
      <c r="E1198" s="299" t="e">
        <f t="shared" si="20"/>
        <v>#DIV/0!</v>
      </c>
    </row>
    <row r="1199" ht="20.1" customHeight="1" spans="1:5">
      <c r="A1199" s="297">
        <v>2170205</v>
      </c>
      <c r="B1199" s="301" t="s">
        <v>904</v>
      </c>
      <c r="C1199" s="275"/>
      <c r="D1199" s="275"/>
      <c r="E1199" s="299" t="e">
        <f t="shared" si="20"/>
        <v>#DIV/0!</v>
      </c>
    </row>
    <row r="1200" ht="20.1" customHeight="1" spans="1:5">
      <c r="A1200" s="297">
        <v>2170206</v>
      </c>
      <c r="B1200" s="301" t="s">
        <v>905</v>
      </c>
      <c r="C1200" s="275"/>
      <c r="D1200" s="275"/>
      <c r="E1200" s="299" t="e">
        <f t="shared" si="20"/>
        <v>#DIV/0!</v>
      </c>
    </row>
    <row r="1201" ht="20.1" customHeight="1" spans="1:5">
      <c r="A1201" s="297">
        <v>2170207</v>
      </c>
      <c r="B1201" s="301" t="s">
        <v>906</v>
      </c>
      <c r="C1201" s="275"/>
      <c r="D1201" s="275"/>
      <c r="E1201" s="299" t="e">
        <f t="shared" si="20"/>
        <v>#DIV/0!</v>
      </c>
    </row>
    <row r="1202" ht="20.1" customHeight="1" spans="1:5">
      <c r="A1202" s="297">
        <v>2170208</v>
      </c>
      <c r="B1202" s="301" t="s">
        <v>907</v>
      </c>
      <c r="C1202" s="275"/>
      <c r="D1202" s="275"/>
      <c r="E1202" s="299" t="e">
        <f t="shared" si="20"/>
        <v>#DIV/0!</v>
      </c>
    </row>
    <row r="1203" ht="20.1" customHeight="1" spans="1:5">
      <c r="A1203" s="297">
        <v>2170299</v>
      </c>
      <c r="B1203" s="301" t="s">
        <v>908</v>
      </c>
      <c r="C1203" s="275"/>
      <c r="D1203" s="275"/>
      <c r="E1203" s="299" t="e">
        <f t="shared" si="20"/>
        <v>#DIV/0!</v>
      </c>
    </row>
    <row r="1204" ht="20.1" customHeight="1" spans="1:5">
      <c r="A1204" s="293">
        <v>21703</v>
      </c>
      <c r="B1204" s="305" t="s">
        <v>909</v>
      </c>
      <c r="C1204" s="295">
        <f>SUBTOTAL(9,C1205:C1209)</f>
        <v>0</v>
      </c>
      <c r="D1204" s="295">
        <f>SUBTOTAL(9,D1205:D1209)</f>
        <v>0</v>
      </c>
      <c r="E1204" s="296" t="e">
        <f t="shared" si="20"/>
        <v>#DIV/0!</v>
      </c>
    </row>
    <row r="1205" ht="20.1" customHeight="1" spans="1:5">
      <c r="A1205" s="297">
        <v>2170301</v>
      </c>
      <c r="B1205" s="301" t="s">
        <v>910</v>
      </c>
      <c r="C1205" s="275"/>
      <c r="D1205" s="275"/>
      <c r="E1205" s="299" t="e">
        <f t="shared" si="20"/>
        <v>#DIV/0!</v>
      </c>
    </row>
    <row r="1206" ht="20.1" customHeight="1" spans="1:5">
      <c r="A1206" s="297">
        <v>2170302</v>
      </c>
      <c r="B1206" s="301" t="s">
        <v>911</v>
      </c>
      <c r="C1206" s="275"/>
      <c r="D1206" s="275"/>
      <c r="E1206" s="299" t="e">
        <f t="shared" si="20"/>
        <v>#DIV/0!</v>
      </c>
    </row>
    <row r="1207" ht="20.1" customHeight="1" spans="1:5">
      <c r="A1207" s="297">
        <v>2170303</v>
      </c>
      <c r="B1207" s="301" t="s">
        <v>912</v>
      </c>
      <c r="C1207" s="275"/>
      <c r="D1207" s="275"/>
      <c r="E1207" s="299" t="e">
        <f t="shared" si="20"/>
        <v>#DIV/0!</v>
      </c>
    </row>
    <row r="1208" ht="20.1" customHeight="1" spans="1:5">
      <c r="A1208" s="297">
        <v>2170304</v>
      </c>
      <c r="B1208" s="301" t="s">
        <v>913</v>
      </c>
      <c r="C1208" s="275"/>
      <c r="D1208" s="275"/>
      <c r="E1208" s="299" t="e">
        <f t="shared" si="20"/>
        <v>#DIV/0!</v>
      </c>
    </row>
    <row r="1209" ht="20.1" customHeight="1" spans="1:5">
      <c r="A1209" s="297">
        <v>2170399</v>
      </c>
      <c r="B1209" s="301" t="s">
        <v>914</v>
      </c>
      <c r="C1209" s="275"/>
      <c r="D1209" s="275"/>
      <c r="E1209" s="299" t="e">
        <f t="shared" si="20"/>
        <v>#DIV/0!</v>
      </c>
    </row>
    <row r="1210" ht="20.1" customHeight="1" spans="1:5">
      <c r="A1210" s="293">
        <v>21704</v>
      </c>
      <c r="B1210" s="305" t="s">
        <v>915</v>
      </c>
      <c r="C1210" s="295">
        <f>SUBTOTAL(9,C1211:C1212)</f>
        <v>0</v>
      </c>
      <c r="D1210" s="295">
        <f>SUBTOTAL(9,D1211:D1212)</f>
        <v>0</v>
      </c>
      <c r="E1210" s="296" t="e">
        <f t="shared" si="20"/>
        <v>#DIV/0!</v>
      </c>
    </row>
    <row r="1211" ht="20.1" customHeight="1" spans="1:5">
      <c r="A1211" s="297">
        <v>2170401</v>
      </c>
      <c r="B1211" s="301" t="s">
        <v>916</v>
      </c>
      <c r="C1211" s="275"/>
      <c r="D1211" s="275"/>
      <c r="E1211" s="299" t="e">
        <f t="shared" si="20"/>
        <v>#DIV/0!</v>
      </c>
    </row>
    <row r="1212" ht="20.1" customHeight="1" spans="1:5">
      <c r="A1212" s="297">
        <v>2170499</v>
      </c>
      <c r="B1212" s="301" t="s">
        <v>917</v>
      </c>
      <c r="C1212" s="275"/>
      <c r="D1212" s="275"/>
      <c r="E1212" s="299" t="e">
        <f t="shared" si="20"/>
        <v>#DIV/0!</v>
      </c>
    </row>
    <row r="1213" ht="20.1" customHeight="1" spans="1:5">
      <c r="A1213" s="293">
        <v>21799</v>
      </c>
      <c r="B1213" s="305" t="s">
        <v>918</v>
      </c>
      <c r="C1213" s="295">
        <f t="shared" ref="C1213:C1218" si="21">SUBTOTAL(9,C1214:C1214)</f>
        <v>0</v>
      </c>
      <c r="D1213" s="295">
        <f t="shared" ref="D1213:D1218" si="22">SUBTOTAL(9,D1214:D1214)</f>
        <v>0</v>
      </c>
      <c r="E1213" s="296" t="e">
        <f t="shared" si="20"/>
        <v>#DIV/0!</v>
      </c>
    </row>
    <row r="1214" ht="20.1" customHeight="1" spans="1:5">
      <c r="A1214" s="297">
        <v>2179901</v>
      </c>
      <c r="B1214" s="301" t="s">
        <v>918</v>
      </c>
      <c r="C1214" s="275"/>
      <c r="D1214" s="275"/>
      <c r="E1214" s="299" t="e">
        <f t="shared" si="20"/>
        <v>#DIV/0!</v>
      </c>
    </row>
    <row r="1215" ht="20.1" customHeight="1" spans="1:5">
      <c r="A1215" s="303">
        <v>219</v>
      </c>
      <c r="B1215" s="306" t="s">
        <v>919</v>
      </c>
      <c r="C1215" s="291">
        <f>SUBTOTAL(9,C1216:C1233)</f>
        <v>0</v>
      </c>
      <c r="D1215" s="291">
        <f>SUBTOTAL(9,D1216:D1233)</f>
        <v>0</v>
      </c>
      <c r="E1215" s="292" t="e">
        <f t="shared" si="20"/>
        <v>#DIV/0!</v>
      </c>
    </row>
    <row r="1216" ht="20.1" customHeight="1" spans="1:5">
      <c r="A1216" s="293">
        <v>21901</v>
      </c>
      <c r="B1216" s="305" t="s">
        <v>11</v>
      </c>
      <c r="C1216" s="295">
        <f t="shared" si="21"/>
        <v>0</v>
      </c>
      <c r="D1216" s="295">
        <f t="shared" si="22"/>
        <v>0</v>
      </c>
      <c r="E1216" s="296" t="e">
        <f t="shared" si="20"/>
        <v>#DIV/0!</v>
      </c>
    </row>
    <row r="1217" ht="20.1" customHeight="1" spans="1:5">
      <c r="A1217" s="297">
        <v>2190100</v>
      </c>
      <c r="B1217" s="301" t="s">
        <v>11</v>
      </c>
      <c r="C1217" s="275"/>
      <c r="D1217" s="275"/>
      <c r="E1217" s="299" t="e">
        <f t="shared" si="20"/>
        <v>#DIV/0!</v>
      </c>
    </row>
    <row r="1218" ht="20.1" customHeight="1" spans="1:5">
      <c r="A1218" s="293">
        <v>21902</v>
      </c>
      <c r="B1218" s="305" t="s">
        <v>920</v>
      </c>
      <c r="C1218" s="295">
        <f t="shared" si="21"/>
        <v>0</v>
      </c>
      <c r="D1218" s="295">
        <f t="shared" si="22"/>
        <v>0</v>
      </c>
      <c r="E1218" s="296" t="e">
        <f t="shared" si="20"/>
        <v>#DIV/0!</v>
      </c>
    </row>
    <row r="1219" ht="20.1" customHeight="1" spans="1:5">
      <c r="A1219" s="297">
        <v>2190200</v>
      </c>
      <c r="B1219" s="301" t="s">
        <v>920</v>
      </c>
      <c r="C1219" s="275"/>
      <c r="D1219" s="275"/>
      <c r="E1219" s="299" t="e">
        <f t="shared" si="20"/>
        <v>#DIV/0!</v>
      </c>
    </row>
    <row r="1220" ht="20.1" customHeight="1" spans="1:5">
      <c r="A1220" s="293">
        <v>21903</v>
      </c>
      <c r="B1220" s="305" t="s">
        <v>921</v>
      </c>
      <c r="C1220" s="295">
        <f>SUBTOTAL(9,C1221:C1221)</f>
        <v>0</v>
      </c>
      <c r="D1220" s="295">
        <f>SUBTOTAL(9,D1221:D1221)</f>
        <v>0</v>
      </c>
      <c r="E1220" s="296" t="e">
        <f t="shared" si="20"/>
        <v>#DIV/0!</v>
      </c>
    </row>
    <row r="1221" ht="20.1" customHeight="1" spans="1:5">
      <c r="A1221" s="297">
        <v>2190300</v>
      </c>
      <c r="B1221" s="301" t="s">
        <v>921</v>
      </c>
      <c r="C1221" s="275"/>
      <c r="D1221" s="275"/>
      <c r="E1221" s="299" t="e">
        <f t="shared" si="20"/>
        <v>#DIV/0!</v>
      </c>
    </row>
    <row r="1222" ht="20.1" customHeight="1" spans="1:5">
      <c r="A1222" s="293">
        <v>21904</v>
      </c>
      <c r="B1222" s="305" t="s">
        <v>922</v>
      </c>
      <c r="C1222" s="295">
        <f>SUBTOTAL(9,C1223:C1223)</f>
        <v>0</v>
      </c>
      <c r="D1222" s="295">
        <f>SUBTOTAL(9,D1223:D1223)</f>
        <v>0</v>
      </c>
      <c r="E1222" s="296" t="e">
        <f t="shared" si="20"/>
        <v>#DIV/0!</v>
      </c>
    </row>
    <row r="1223" ht="20.1" customHeight="1" spans="1:5">
      <c r="A1223" s="297">
        <v>2190400</v>
      </c>
      <c r="B1223" s="301" t="s">
        <v>922</v>
      </c>
      <c r="C1223" s="275"/>
      <c r="D1223" s="275"/>
      <c r="E1223" s="299" t="e">
        <f t="shared" si="20"/>
        <v>#DIV/0!</v>
      </c>
    </row>
    <row r="1224" ht="20.1" customHeight="1" spans="1:5">
      <c r="A1224" s="293">
        <v>21905</v>
      </c>
      <c r="B1224" s="305" t="s">
        <v>923</v>
      </c>
      <c r="C1224" s="295">
        <f>SUBTOTAL(9,C1225:C1225)</f>
        <v>0</v>
      </c>
      <c r="D1224" s="295">
        <f>SUBTOTAL(9,D1225:D1225)</f>
        <v>0</v>
      </c>
      <c r="E1224" s="296" t="e">
        <f t="shared" si="20"/>
        <v>#DIV/0!</v>
      </c>
    </row>
    <row r="1225" ht="20.1" customHeight="1" spans="1:5">
      <c r="A1225" s="297">
        <v>2190500</v>
      </c>
      <c r="B1225" s="301" t="s">
        <v>923</v>
      </c>
      <c r="C1225" s="275"/>
      <c r="D1225" s="275"/>
      <c r="E1225" s="299" t="e">
        <f t="shared" si="20"/>
        <v>#DIV/0!</v>
      </c>
    </row>
    <row r="1226" ht="20.1" customHeight="1" spans="1:5">
      <c r="A1226" s="293">
        <v>21906</v>
      </c>
      <c r="B1226" s="305" t="s">
        <v>659</v>
      </c>
      <c r="C1226" s="295">
        <f>SUBTOTAL(9,C1227:C1227)</f>
        <v>0</v>
      </c>
      <c r="D1226" s="295">
        <f>SUBTOTAL(9,D1227:D1227)</f>
        <v>0</v>
      </c>
      <c r="E1226" s="296" t="e">
        <f t="shared" ref="E1226:E1289" si="23">SUM(D1226-C1226)/C1226</f>
        <v>#DIV/0!</v>
      </c>
    </row>
    <row r="1227" ht="20.1" customHeight="1" spans="1:5">
      <c r="A1227" s="297">
        <v>2190600</v>
      </c>
      <c r="B1227" s="301" t="s">
        <v>659</v>
      </c>
      <c r="C1227" s="275"/>
      <c r="D1227" s="275"/>
      <c r="E1227" s="299" t="e">
        <f t="shared" si="23"/>
        <v>#DIV/0!</v>
      </c>
    </row>
    <row r="1228" ht="20.1" customHeight="1" spans="1:5">
      <c r="A1228" s="293">
        <v>21907</v>
      </c>
      <c r="B1228" s="305" t="s">
        <v>924</v>
      </c>
      <c r="C1228" s="295">
        <f>SUBTOTAL(9,C1229:C1229)</f>
        <v>0</v>
      </c>
      <c r="D1228" s="295">
        <f>SUBTOTAL(9,D1229:D1229)</f>
        <v>0</v>
      </c>
      <c r="E1228" s="296" t="e">
        <f t="shared" si="23"/>
        <v>#DIV/0!</v>
      </c>
    </row>
    <row r="1229" ht="20.1" customHeight="1" spans="1:5">
      <c r="A1229" s="297">
        <v>2190700</v>
      </c>
      <c r="B1229" s="301" t="s">
        <v>924</v>
      </c>
      <c r="C1229" s="275"/>
      <c r="D1229" s="275"/>
      <c r="E1229" s="299" t="e">
        <f t="shared" si="23"/>
        <v>#DIV/0!</v>
      </c>
    </row>
    <row r="1230" ht="20.1" customHeight="1" spans="1:5">
      <c r="A1230" s="293">
        <v>21908</v>
      </c>
      <c r="B1230" s="305" t="s">
        <v>925</v>
      </c>
      <c r="C1230" s="295">
        <f>SUBTOTAL(9,C1231:C1231)</f>
        <v>0</v>
      </c>
      <c r="D1230" s="295">
        <f>SUBTOTAL(9,D1231:D1231)</f>
        <v>0</v>
      </c>
      <c r="E1230" s="296" t="e">
        <f t="shared" si="23"/>
        <v>#DIV/0!</v>
      </c>
    </row>
    <row r="1231" ht="20.1" customHeight="1" spans="1:5">
      <c r="A1231" s="297">
        <v>2190800</v>
      </c>
      <c r="B1231" s="301" t="s">
        <v>925</v>
      </c>
      <c r="C1231" s="275"/>
      <c r="D1231" s="275"/>
      <c r="E1231" s="299" t="e">
        <f t="shared" si="23"/>
        <v>#DIV/0!</v>
      </c>
    </row>
    <row r="1232" ht="20.1" customHeight="1" spans="1:5">
      <c r="A1232" s="293">
        <v>21999</v>
      </c>
      <c r="B1232" s="305" t="s">
        <v>181</v>
      </c>
      <c r="C1232" s="295">
        <f>SUBTOTAL(9,C1233:C1233)</f>
        <v>0</v>
      </c>
      <c r="D1232" s="295">
        <f>SUBTOTAL(9,D1233:D1233)</f>
        <v>0</v>
      </c>
      <c r="E1232" s="296" t="e">
        <f t="shared" si="23"/>
        <v>#DIV/0!</v>
      </c>
    </row>
    <row r="1233" ht="20.1" customHeight="1" spans="1:5">
      <c r="A1233" s="297">
        <v>2199900</v>
      </c>
      <c r="B1233" s="301" t="s">
        <v>181</v>
      </c>
      <c r="C1233" s="275"/>
      <c r="D1233" s="275"/>
      <c r="E1233" s="299" t="e">
        <f t="shared" si="23"/>
        <v>#DIV/0!</v>
      </c>
    </row>
    <row r="1234" ht="20.1" customHeight="1" spans="1:5">
      <c r="A1234" s="303">
        <v>220</v>
      </c>
      <c r="B1234" s="306" t="s">
        <v>926</v>
      </c>
      <c r="C1234" s="291">
        <f>SUBTOTAL(9,C1235:C1313)</f>
        <v>0</v>
      </c>
      <c r="D1234" s="291">
        <f>SUBTOTAL(9,D1235:D1313)</f>
        <v>0</v>
      </c>
      <c r="E1234" s="292" t="e">
        <f t="shared" si="23"/>
        <v>#DIV/0!</v>
      </c>
    </row>
    <row r="1235" ht="20.1" customHeight="1" spans="1:5">
      <c r="A1235" s="293">
        <v>22001</v>
      </c>
      <c r="B1235" s="305" t="s">
        <v>927</v>
      </c>
      <c r="C1235" s="295">
        <f>SUBTOTAL(9,C1236:C1255)</f>
        <v>0</v>
      </c>
      <c r="D1235" s="295">
        <f>SUBTOTAL(9,D1236:D1255)</f>
        <v>0</v>
      </c>
      <c r="E1235" s="296" t="e">
        <f t="shared" si="23"/>
        <v>#DIV/0!</v>
      </c>
    </row>
    <row r="1236" ht="20.1" customHeight="1" spans="1:5">
      <c r="A1236" s="297">
        <v>2200101</v>
      </c>
      <c r="B1236" s="301" t="s">
        <v>13</v>
      </c>
      <c r="C1236" s="275"/>
      <c r="D1236" s="275"/>
      <c r="E1236" s="299" t="e">
        <f t="shared" si="23"/>
        <v>#DIV/0!</v>
      </c>
    </row>
    <row r="1237" ht="20.1" customHeight="1" spans="1:5">
      <c r="A1237" s="297">
        <v>2200102</v>
      </c>
      <c r="B1237" s="301" t="s">
        <v>14</v>
      </c>
      <c r="C1237" s="275"/>
      <c r="D1237" s="275"/>
      <c r="E1237" s="299" t="e">
        <f t="shared" si="23"/>
        <v>#DIV/0!</v>
      </c>
    </row>
    <row r="1238" ht="20.1" customHeight="1" spans="1:5">
      <c r="A1238" s="297">
        <v>2200103</v>
      </c>
      <c r="B1238" s="301" t="s">
        <v>15</v>
      </c>
      <c r="C1238" s="275"/>
      <c r="D1238" s="275"/>
      <c r="E1238" s="299" t="e">
        <f t="shared" si="23"/>
        <v>#DIV/0!</v>
      </c>
    </row>
    <row r="1239" ht="20.1" customHeight="1" spans="1:5">
      <c r="A1239" s="297">
        <v>2200104</v>
      </c>
      <c r="B1239" s="301" t="s">
        <v>928</v>
      </c>
      <c r="C1239" s="275"/>
      <c r="D1239" s="275"/>
      <c r="E1239" s="299" t="e">
        <f t="shared" si="23"/>
        <v>#DIV/0!</v>
      </c>
    </row>
    <row r="1240" ht="20.1" customHeight="1" spans="1:5">
      <c r="A1240" s="297">
        <v>2200105</v>
      </c>
      <c r="B1240" s="301" t="s">
        <v>929</v>
      </c>
      <c r="C1240" s="275"/>
      <c r="D1240" s="275"/>
      <c r="E1240" s="299" t="e">
        <f t="shared" si="23"/>
        <v>#DIV/0!</v>
      </c>
    </row>
    <row r="1241" ht="20.1" customHeight="1" spans="1:5">
      <c r="A1241" s="297">
        <v>2200106</v>
      </c>
      <c r="B1241" s="301" t="s">
        <v>930</v>
      </c>
      <c r="C1241" s="275"/>
      <c r="D1241" s="275"/>
      <c r="E1241" s="299" t="e">
        <f t="shared" si="23"/>
        <v>#DIV/0!</v>
      </c>
    </row>
    <row r="1242" ht="20.1" customHeight="1" spans="1:5">
      <c r="A1242" s="297">
        <v>2200107</v>
      </c>
      <c r="B1242" s="301" t="s">
        <v>931</v>
      </c>
      <c r="C1242" s="275"/>
      <c r="D1242" s="275"/>
      <c r="E1242" s="299" t="e">
        <f t="shared" si="23"/>
        <v>#DIV/0!</v>
      </c>
    </row>
    <row r="1243" ht="20.1" customHeight="1" spans="1:5">
      <c r="A1243" s="297">
        <v>2200108</v>
      </c>
      <c r="B1243" s="301" t="s">
        <v>932</v>
      </c>
      <c r="C1243" s="275"/>
      <c r="D1243" s="275"/>
      <c r="E1243" s="299" t="e">
        <f t="shared" si="23"/>
        <v>#DIV/0!</v>
      </c>
    </row>
    <row r="1244" ht="20.1" customHeight="1" spans="1:5">
      <c r="A1244" s="297">
        <v>2200109</v>
      </c>
      <c r="B1244" s="301" t="s">
        <v>933</v>
      </c>
      <c r="C1244" s="275"/>
      <c r="D1244" s="275"/>
      <c r="E1244" s="299" t="e">
        <f t="shared" si="23"/>
        <v>#DIV/0!</v>
      </c>
    </row>
    <row r="1245" ht="20.1" customHeight="1" spans="1:5">
      <c r="A1245" s="297">
        <v>2200110</v>
      </c>
      <c r="B1245" s="301" t="s">
        <v>934</v>
      </c>
      <c r="C1245" s="275"/>
      <c r="D1245" s="275"/>
      <c r="E1245" s="299" t="e">
        <f t="shared" si="23"/>
        <v>#DIV/0!</v>
      </c>
    </row>
    <row r="1246" ht="20.1" customHeight="1" spans="1:5">
      <c r="A1246" s="297">
        <v>2200111</v>
      </c>
      <c r="B1246" s="301" t="s">
        <v>935</v>
      </c>
      <c r="C1246" s="275"/>
      <c r="D1246" s="275"/>
      <c r="E1246" s="299" t="e">
        <f t="shared" si="23"/>
        <v>#DIV/0!</v>
      </c>
    </row>
    <row r="1247" ht="20.1" customHeight="1" spans="1:5">
      <c r="A1247" s="297">
        <v>2200112</v>
      </c>
      <c r="B1247" s="301" t="s">
        <v>936</v>
      </c>
      <c r="C1247" s="275"/>
      <c r="D1247" s="275"/>
      <c r="E1247" s="299" t="e">
        <f t="shared" si="23"/>
        <v>#DIV/0!</v>
      </c>
    </row>
    <row r="1248" ht="20.1" customHeight="1" spans="1:5">
      <c r="A1248" s="297">
        <v>2200113</v>
      </c>
      <c r="B1248" s="301" t="s">
        <v>937</v>
      </c>
      <c r="C1248" s="275"/>
      <c r="D1248" s="275"/>
      <c r="E1248" s="299" t="e">
        <f t="shared" si="23"/>
        <v>#DIV/0!</v>
      </c>
    </row>
    <row r="1249" ht="20.1" customHeight="1" spans="1:5">
      <c r="A1249" s="297">
        <v>2200114</v>
      </c>
      <c r="B1249" s="301" t="s">
        <v>938</v>
      </c>
      <c r="C1249" s="275"/>
      <c r="D1249" s="275"/>
      <c r="E1249" s="299" t="e">
        <f t="shared" si="23"/>
        <v>#DIV/0!</v>
      </c>
    </row>
    <row r="1250" ht="20.1" customHeight="1" spans="1:5">
      <c r="A1250" s="297">
        <v>2200115</v>
      </c>
      <c r="B1250" s="301" t="s">
        <v>939</v>
      </c>
      <c r="C1250" s="275"/>
      <c r="D1250" s="275"/>
      <c r="E1250" s="299" t="e">
        <f t="shared" si="23"/>
        <v>#DIV/0!</v>
      </c>
    </row>
    <row r="1251" ht="20.1" customHeight="1" spans="1:5">
      <c r="A1251" s="297">
        <v>2200116</v>
      </c>
      <c r="B1251" s="301" t="s">
        <v>940</v>
      </c>
      <c r="C1251" s="275"/>
      <c r="D1251" s="275"/>
      <c r="E1251" s="299" t="e">
        <f t="shared" si="23"/>
        <v>#DIV/0!</v>
      </c>
    </row>
    <row r="1252" ht="20.1" customHeight="1" spans="1:5">
      <c r="A1252" s="297">
        <v>2200119</v>
      </c>
      <c r="B1252" s="301" t="s">
        <v>941</v>
      </c>
      <c r="C1252" s="275"/>
      <c r="D1252" s="275"/>
      <c r="E1252" s="299" t="e">
        <f t="shared" si="23"/>
        <v>#DIV/0!</v>
      </c>
    </row>
    <row r="1253" ht="20.1" customHeight="1" spans="1:5">
      <c r="A1253" s="297">
        <v>2200120</v>
      </c>
      <c r="B1253" s="301" t="s">
        <v>942</v>
      </c>
      <c r="C1253" s="275"/>
      <c r="D1253" s="275"/>
      <c r="E1253" s="299" t="e">
        <f t="shared" si="23"/>
        <v>#DIV/0!</v>
      </c>
    </row>
    <row r="1254" ht="20.1" customHeight="1" spans="1:5">
      <c r="A1254" s="297">
        <v>2200150</v>
      </c>
      <c r="B1254" s="301" t="s">
        <v>22</v>
      </c>
      <c r="C1254" s="275"/>
      <c r="D1254" s="275"/>
      <c r="E1254" s="299" t="e">
        <f t="shared" si="23"/>
        <v>#DIV/0!</v>
      </c>
    </row>
    <row r="1255" ht="20.1" customHeight="1" spans="1:5">
      <c r="A1255" s="297">
        <v>2200199</v>
      </c>
      <c r="B1255" s="301" t="s">
        <v>943</v>
      </c>
      <c r="C1255" s="275"/>
      <c r="D1255" s="275"/>
      <c r="E1255" s="299" t="e">
        <f t="shared" si="23"/>
        <v>#DIV/0!</v>
      </c>
    </row>
    <row r="1256" ht="20.1" customHeight="1" spans="1:5">
      <c r="A1256" s="293">
        <v>22002</v>
      </c>
      <c r="B1256" s="305" t="s">
        <v>944</v>
      </c>
      <c r="C1256" s="295">
        <f>SUBTOTAL(9,C1257:C1275)</f>
        <v>0</v>
      </c>
      <c r="D1256" s="295">
        <f>SUBTOTAL(9,D1257:D1275)</f>
        <v>0</v>
      </c>
      <c r="E1256" s="296" t="e">
        <f t="shared" si="23"/>
        <v>#DIV/0!</v>
      </c>
    </row>
    <row r="1257" ht="20.1" customHeight="1" spans="1:5">
      <c r="A1257" s="297">
        <v>2200201</v>
      </c>
      <c r="B1257" s="301" t="s">
        <v>13</v>
      </c>
      <c r="C1257" s="275"/>
      <c r="D1257" s="275"/>
      <c r="E1257" s="299" t="e">
        <f t="shared" si="23"/>
        <v>#DIV/0!</v>
      </c>
    </row>
    <row r="1258" ht="20.1" customHeight="1" spans="1:5">
      <c r="A1258" s="297">
        <v>2200202</v>
      </c>
      <c r="B1258" s="301" t="s">
        <v>14</v>
      </c>
      <c r="C1258" s="275"/>
      <c r="D1258" s="275"/>
      <c r="E1258" s="299" t="e">
        <f t="shared" si="23"/>
        <v>#DIV/0!</v>
      </c>
    </row>
    <row r="1259" ht="20.1" customHeight="1" spans="1:5">
      <c r="A1259" s="297">
        <v>2200203</v>
      </c>
      <c r="B1259" s="301" t="s">
        <v>15</v>
      </c>
      <c r="C1259" s="275"/>
      <c r="D1259" s="275"/>
      <c r="E1259" s="299" t="e">
        <f t="shared" si="23"/>
        <v>#DIV/0!</v>
      </c>
    </row>
    <row r="1260" ht="20.1" customHeight="1" spans="1:5">
      <c r="A1260" s="297">
        <v>2200204</v>
      </c>
      <c r="B1260" s="301" t="s">
        <v>945</v>
      </c>
      <c r="C1260" s="275"/>
      <c r="D1260" s="275"/>
      <c r="E1260" s="299" t="e">
        <f t="shared" si="23"/>
        <v>#DIV/0!</v>
      </c>
    </row>
    <row r="1261" ht="20.1" customHeight="1" spans="1:5">
      <c r="A1261" s="297">
        <v>2200205</v>
      </c>
      <c r="B1261" s="301" t="s">
        <v>946</v>
      </c>
      <c r="C1261" s="275"/>
      <c r="D1261" s="275"/>
      <c r="E1261" s="299" t="e">
        <f t="shared" si="23"/>
        <v>#DIV/0!</v>
      </c>
    </row>
    <row r="1262" ht="20.1" customHeight="1" spans="1:5">
      <c r="A1262" s="297">
        <v>2200206</v>
      </c>
      <c r="B1262" s="301" t="s">
        <v>947</v>
      </c>
      <c r="C1262" s="275"/>
      <c r="D1262" s="275"/>
      <c r="E1262" s="299" t="e">
        <f t="shared" si="23"/>
        <v>#DIV/0!</v>
      </c>
    </row>
    <row r="1263" ht="20.1" customHeight="1" spans="1:5">
      <c r="A1263" s="297">
        <v>2200207</v>
      </c>
      <c r="B1263" s="301" t="s">
        <v>948</v>
      </c>
      <c r="C1263" s="275"/>
      <c r="D1263" s="275"/>
      <c r="E1263" s="299" t="e">
        <f t="shared" si="23"/>
        <v>#DIV/0!</v>
      </c>
    </row>
    <row r="1264" ht="20.1" customHeight="1" spans="1:5">
      <c r="A1264" s="297">
        <v>2200208</v>
      </c>
      <c r="B1264" s="301" t="s">
        <v>949</v>
      </c>
      <c r="C1264" s="275"/>
      <c r="D1264" s="275"/>
      <c r="E1264" s="299" t="e">
        <f t="shared" si="23"/>
        <v>#DIV/0!</v>
      </c>
    </row>
    <row r="1265" ht="20.1" customHeight="1" spans="1:5">
      <c r="A1265" s="297">
        <v>2200209</v>
      </c>
      <c r="B1265" s="301" t="s">
        <v>950</v>
      </c>
      <c r="C1265" s="275"/>
      <c r="D1265" s="275"/>
      <c r="E1265" s="299" t="e">
        <f t="shared" si="23"/>
        <v>#DIV/0!</v>
      </c>
    </row>
    <row r="1266" ht="20.1" customHeight="1" spans="1:5">
      <c r="A1266" s="297">
        <v>2200210</v>
      </c>
      <c r="B1266" s="301" t="s">
        <v>951</v>
      </c>
      <c r="C1266" s="275"/>
      <c r="D1266" s="275"/>
      <c r="E1266" s="299" t="e">
        <f t="shared" si="23"/>
        <v>#DIV/0!</v>
      </c>
    </row>
    <row r="1267" ht="20.1" customHeight="1" spans="1:5">
      <c r="A1267" s="297">
        <v>2200211</v>
      </c>
      <c r="B1267" s="301" t="s">
        <v>952</v>
      </c>
      <c r="C1267" s="275"/>
      <c r="D1267" s="275"/>
      <c r="E1267" s="299" t="e">
        <f t="shared" si="23"/>
        <v>#DIV/0!</v>
      </c>
    </row>
    <row r="1268" ht="20.1" customHeight="1" spans="1:5">
      <c r="A1268" s="297">
        <v>2200212</v>
      </c>
      <c r="B1268" s="301" t="s">
        <v>953</v>
      </c>
      <c r="C1268" s="275"/>
      <c r="D1268" s="275"/>
      <c r="E1268" s="299" t="e">
        <f t="shared" si="23"/>
        <v>#DIV/0!</v>
      </c>
    </row>
    <row r="1269" ht="20.1" customHeight="1" spans="1:5">
      <c r="A1269" s="297">
        <v>2200213</v>
      </c>
      <c r="B1269" s="301" t="s">
        <v>954</v>
      </c>
      <c r="C1269" s="275"/>
      <c r="D1269" s="275"/>
      <c r="E1269" s="299" t="e">
        <f t="shared" si="23"/>
        <v>#DIV/0!</v>
      </c>
    </row>
    <row r="1270" ht="20.1" customHeight="1" spans="1:5">
      <c r="A1270" s="297">
        <v>2200214</v>
      </c>
      <c r="B1270" s="301" t="s">
        <v>955</v>
      </c>
      <c r="C1270" s="275"/>
      <c r="D1270" s="275"/>
      <c r="E1270" s="299" t="e">
        <f t="shared" si="23"/>
        <v>#DIV/0!</v>
      </c>
    </row>
    <row r="1271" ht="20.1" customHeight="1" spans="1:5">
      <c r="A1271" s="297">
        <v>2200215</v>
      </c>
      <c r="B1271" s="301" t="s">
        <v>956</v>
      </c>
      <c r="C1271" s="275"/>
      <c r="D1271" s="275"/>
      <c r="E1271" s="299" t="e">
        <f t="shared" si="23"/>
        <v>#DIV/0!</v>
      </c>
    </row>
    <row r="1272" ht="20.1" customHeight="1" spans="1:5">
      <c r="A1272" s="297">
        <v>2200216</v>
      </c>
      <c r="B1272" s="301" t="s">
        <v>957</v>
      </c>
      <c r="C1272" s="275"/>
      <c r="D1272" s="275"/>
      <c r="E1272" s="299" t="e">
        <f t="shared" si="23"/>
        <v>#DIV/0!</v>
      </c>
    </row>
    <row r="1273" ht="20.1" customHeight="1" spans="1:5">
      <c r="A1273" s="297">
        <v>2200217</v>
      </c>
      <c r="B1273" s="301" t="s">
        <v>958</v>
      </c>
      <c r="C1273" s="275"/>
      <c r="D1273" s="275"/>
      <c r="E1273" s="299" t="e">
        <f t="shared" si="23"/>
        <v>#DIV/0!</v>
      </c>
    </row>
    <row r="1274" ht="20.1" customHeight="1" spans="1:5">
      <c r="A1274" s="297">
        <v>2200250</v>
      </c>
      <c r="B1274" s="301" t="s">
        <v>22</v>
      </c>
      <c r="C1274" s="275"/>
      <c r="D1274" s="275"/>
      <c r="E1274" s="299" t="e">
        <f t="shared" si="23"/>
        <v>#DIV/0!</v>
      </c>
    </row>
    <row r="1275" ht="20.1" customHeight="1" spans="1:5">
      <c r="A1275" s="297">
        <v>2200299</v>
      </c>
      <c r="B1275" s="301" t="s">
        <v>959</v>
      </c>
      <c r="C1275" s="275"/>
      <c r="D1275" s="275"/>
      <c r="E1275" s="299" t="e">
        <f t="shared" si="23"/>
        <v>#DIV/0!</v>
      </c>
    </row>
    <row r="1276" ht="20.1" customHeight="1" spans="1:5">
      <c r="A1276" s="293">
        <v>22003</v>
      </c>
      <c r="B1276" s="305" t="s">
        <v>960</v>
      </c>
      <c r="C1276" s="295">
        <f>SUBTOTAL(9,C1277:C1284)</f>
        <v>0</v>
      </c>
      <c r="D1276" s="295">
        <f>SUBTOTAL(9,D1277:D1284)</f>
        <v>0</v>
      </c>
      <c r="E1276" s="296" t="e">
        <f t="shared" si="23"/>
        <v>#DIV/0!</v>
      </c>
    </row>
    <row r="1277" ht="20.1" customHeight="1" spans="1:5">
      <c r="A1277" s="297">
        <v>2200301</v>
      </c>
      <c r="B1277" s="301" t="s">
        <v>13</v>
      </c>
      <c r="C1277" s="275"/>
      <c r="D1277" s="275"/>
      <c r="E1277" s="299" t="e">
        <f t="shared" si="23"/>
        <v>#DIV/0!</v>
      </c>
    </row>
    <row r="1278" ht="20.1" customHeight="1" spans="1:5">
      <c r="A1278" s="297">
        <v>2200302</v>
      </c>
      <c r="B1278" s="301" t="s">
        <v>14</v>
      </c>
      <c r="C1278" s="275"/>
      <c r="D1278" s="275"/>
      <c r="E1278" s="299" t="e">
        <f t="shared" si="23"/>
        <v>#DIV/0!</v>
      </c>
    </row>
    <row r="1279" ht="20.1" customHeight="1" spans="1:5">
      <c r="A1279" s="297">
        <v>2200303</v>
      </c>
      <c r="B1279" s="301" t="s">
        <v>15</v>
      </c>
      <c r="C1279" s="275"/>
      <c r="D1279" s="275"/>
      <c r="E1279" s="299" t="e">
        <f t="shared" si="23"/>
        <v>#DIV/0!</v>
      </c>
    </row>
    <row r="1280" ht="20.1" customHeight="1" spans="1:5">
      <c r="A1280" s="297">
        <v>2200304</v>
      </c>
      <c r="B1280" s="301" t="s">
        <v>961</v>
      </c>
      <c r="C1280" s="275"/>
      <c r="D1280" s="275"/>
      <c r="E1280" s="299" t="e">
        <f t="shared" si="23"/>
        <v>#DIV/0!</v>
      </c>
    </row>
    <row r="1281" ht="20.1" customHeight="1" spans="1:5">
      <c r="A1281" s="297">
        <v>2200305</v>
      </c>
      <c r="B1281" s="301" t="s">
        <v>962</v>
      </c>
      <c r="C1281" s="275"/>
      <c r="D1281" s="275"/>
      <c r="E1281" s="299" t="e">
        <f t="shared" si="23"/>
        <v>#DIV/0!</v>
      </c>
    </row>
    <row r="1282" ht="20.1" customHeight="1" spans="1:5">
      <c r="A1282" s="297">
        <v>2200306</v>
      </c>
      <c r="B1282" s="301" t="s">
        <v>963</v>
      </c>
      <c r="C1282" s="275"/>
      <c r="D1282" s="275"/>
      <c r="E1282" s="299" t="e">
        <f t="shared" si="23"/>
        <v>#DIV/0!</v>
      </c>
    </row>
    <row r="1283" ht="20.1" customHeight="1" spans="1:5">
      <c r="A1283" s="297">
        <v>2200350</v>
      </c>
      <c r="B1283" s="301" t="s">
        <v>22</v>
      </c>
      <c r="C1283" s="275"/>
      <c r="D1283" s="275"/>
      <c r="E1283" s="299" t="e">
        <f t="shared" si="23"/>
        <v>#DIV/0!</v>
      </c>
    </row>
    <row r="1284" ht="20.1" customHeight="1" spans="1:5">
      <c r="A1284" s="297">
        <v>2200399</v>
      </c>
      <c r="B1284" s="301" t="s">
        <v>964</v>
      </c>
      <c r="C1284" s="275"/>
      <c r="D1284" s="275"/>
      <c r="E1284" s="299" t="e">
        <f t="shared" si="23"/>
        <v>#DIV/0!</v>
      </c>
    </row>
    <row r="1285" ht="20.1" customHeight="1" spans="1:5">
      <c r="A1285" s="293">
        <v>22004</v>
      </c>
      <c r="B1285" s="305" t="s">
        <v>965</v>
      </c>
      <c r="C1285" s="295">
        <f>SUBTOTAL(9,C1286:C1297)</f>
        <v>0</v>
      </c>
      <c r="D1285" s="295">
        <f>SUBTOTAL(9,D1286:D1297)</f>
        <v>0</v>
      </c>
      <c r="E1285" s="296" t="e">
        <f t="shared" si="23"/>
        <v>#DIV/0!</v>
      </c>
    </row>
    <row r="1286" ht="20.1" customHeight="1" spans="1:5">
      <c r="A1286" s="297">
        <v>2200401</v>
      </c>
      <c r="B1286" s="301" t="s">
        <v>13</v>
      </c>
      <c r="C1286" s="275"/>
      <c r="D1286" s="275"/>
      <c r="E1286" s="299" t="e">
        <f t="shared" si="23"/>
        <v>#DIV/0!</v>
      </c>
    </row>
    <row r="1287" ht="20.1" customHeight="1" spans="1:5">
      <c r="A1287" s="297">
        <v>2200402</v>
      </c>
      <c r="B1287" s="301" t="s">
        <v>14</v>
      </c>
      <c r="C1287" s="275"/>
      <c r="D1287" s="275"/>
      <c r="E1287" s="299" t="e">
        <f t="shared" si="23"/>
        <v>#DIV/0!</v>
      </c>
    </row>
    <row r="1288" ht="20.1" customHeight="1" spans="1:5">
      <c r="A1288" s="297">
        <v>2200403</v>
      </c>
      <c r="B1288" s="301" t="s">
        <v>15</v>
      </c>
      <c r="C1288" s="275"/>
      <c r="D1288" s="275"/>
      <c r="E1288" s="299" t="e">
        <f t="shared" si="23"/>
        <v>#DIV/0!</v>
      </c>
    </row>
    <row r="1289" ht="20.1" customHeight="1" spans="1:5">
      <c r="A1289" s="297">
        <v>2200404</v>
      </c>
      <c r="B1289" s="301" t="s">
        <v>966</v>
      </c>
      <c r="C1289" s="275"/>
      <c r="D1289" s="275"/>
      <c r="E1289" s="299" t="e">
        <f t="shared" si="23"/>
        <v>#DIV/0!</v>
      </c>
    </row>
    <row r="1290" ht="20.1" customHeight="1" spans="1:5">
      <c r="A1290" s="297">
        <v>2200405</v>
      </c>
      <c r="B1290" s="301" t="s">
        <v>967</v>
      </c>
      <c r="C1290" s="275"/>
      <c r="D1290" s="275"/>
      <c r="E1290" s="299" t="e">
        <f t="shared" ref="E1290:E1353" si="24">SUM(D1290-C1290)/C1290</f>
        <v>#DIV/0!</v>
      </c>
    </row>
    <row r="1291" ht="20.1" customHeight="1" spans="1:5">
      <c r="A1291" s="297">
        <v>2200406</v>
      </c>
      <c r="B1291" s="301" t="s">
        <v>968</v>
      </c>
      <c r="C1291" s="275"/>
      <c r="D1291" s="275"/>
      <c r="E1291" s="299" t="e">
        <f t="shared" si="24"/>
        <v>#DIV/0!</v>
      </c>
    </row>
    <row r="1292" ht="20.1" customHeight="1" spans="1:5">
      <c r="A1292" s="297">
        <v>2200407</v>
      </c>
      <c r="B1292" s="301" t="s">
        <v>969</v>
      </c>
      <c r="C1292" s="275"/>
      <c r="D1292" s="275"/>
      <c r="E1292" s="299" t="e">
        <f t="shared" si="24"/>
        <v>#DIV/0!</v>
      </c>
    </row>
    <row r="1293" ht="20.1" customHeight="1" spans="1:5">
      <c r="A1293" s="297">
        <v>2200408</v>
      </c>
      <c r="B1293" s="301" t="s">
        <v>970</v>
      </c>
      <c r="C1293" s="275"/>
      <c r="D1293" s="275"/>
      <c r="E1293" s="299" t="e">
        <f t="shared" si="24"/>
        <v>#DIV/0!</v>
      </c>
    </row>
    <row r="1294" ht="20.1" customHeight="1" spans="1:5">
      <c r="A1294" s="297">
        <v>2200409</v>
      </c>
      <c r="B1294" s="301" t="s">
        <v>1118</v>
      </c>
      <c r="C1294" s="275"/>
      <c r="D1294" s="275"/>
      <c r="E1294" s="299" t="e">
        <f t="shared" si="24"/>
        <v>#DIV/0!</v>
      </c>
    </row>
    <row r="1295" ht="20.1" customHeight="1" spans="1:5">
      <c r="A1295" s="297">
        <v>2200410</v>
      </c>
      <c r="B1295" s="301" t="s">
        <v>1119</v>
      </c>
      <c r="C1295" s="275"/>
      <c r="D1295" s="275"/>
      <c r="E1295" s="299" t="e">
        <f t="shared" si="24"/>
        <v>#DIV/0!</v>
      </c>
    </row>
    <row r="1296" ht="20.1" customHeight="1" spans="1:5">
      <c r="A1296" s="297">
        <v>2200450</v>
      </c>
      <c r="B1296" s="301" t="s">
        <v>973</v>
      </c>
      <c r="C1296" s="275"/>
      <c r="D1296" s="275"/>
      <c r="E1296" s="299" t="e">
        <f t="shared" si="24"/>
        <v>#DIV/0!</v>
      </c>
    </row>
    <row r="1297" ht="20.1" customHeight="1" spans="1:5">
      <c r="A1297" s="297">
        <v>2200499</v>
      </c>
      <c r="B1297" s="301" t="s">
        <v>974</v>
      </c>
      <c r="C1297" s="275"/>
      <c r="D1297" s="275"/>
      <c r="E1297" s="299" t="e">
        <f t="shared" si="24"/>
        <v>#DIV/0!</v>
      </c>
    </row>
    <row r="1298" ht="20.1" customHeight="1" spans="1:5">
      <c r="A1298" s="293">
        <v>22005</v>
      </c>
      <c r="B1298" s="305" t="s">
        <v>975</v>
      </c>
      <c r="C1298" s="295">
        <f>SUBTOTAL(9,C1299:C1313)</f>
        <v>0</v>
      </c>
      <c r="D1298" s="295">
        <f>SUBTOTAL(9,D1299:D1313)</f>
        <v>0</v>
      </c>
      <c r="E1298" s="296" t="e">
        <f t="shared" si="24"/>
        <v>#DIV/0!</v>
      </c>
    </row>
    <row r="1299" ht="20.1" customHeight="1" spans="1:5">
      <c r="A1299" s="297">
        <v>2200501</v>
      </c>
      <c r="B1299" s="301" t="s">
        <v>13</v>
      </c>
      <c r="C1299" s="275"/>
      <c r="D1299" s="275"/>
      <c r="E1299" s="299" t="e">
        <f t="shared" si="24"/>
        <v>#DIV/0!</v>
      </c>
    </row>
    <row r="1300" ht="20.1" customHeight="1" spans="1:5">
      <c r="A1300" s="297">
        <v>2200502</v>
      </c>
      <c r="B1300" s="301" t="s">
        <v>14</v>
      </c>
      <c r="C1300" s="275"/>
      <c r="D1300" s="275"/>
      <c r="E1300" s="299" t="e">
        <f t="shared" si="24"/>
        <v>#DIV/0!</v>
      </c>
    </row>
    <row r="1301" ht="20.1" customHeight="1" spans="1:5">
      <c r="A1301" s="297">
        <v>2200503</v>
      </c>
      <c r="B1301" s="301" t="s">
        <v>15</v>
      </c>
      <c r="C1301" s="275"/>
      <c r="D1301" s="275"/>
      <c r="E1301" s="299" t="e">
        <f t="shared" si="24"/>
        <v>#DIV/0!</v>
      </c>
    </row>
    <row r="1302" ht="20.1" customHeight="1" spans="1:5">
      <c r="A1302" s="297">
        <v>2200504</v>
      </c>
      <c r="B1302" s="301" t="s">
        <v>976</v>
      </c>
      <c r="C1302" s="275"/>
      <c r="D1302" s="275"/>
      <c r="E1302" s="299" t="e">
        <f t="shared" si="24"/>
        <v>#DIV/0!</v>
      </c>
    </row>
    <row r="1303" ht="20.1" customHeight="1" spans="1:5">
      <c r="A1303" s="297">
        <v>2200505</v>
      </c>
      <c r="B1303" s="301" t="s">
        <v>977</v>
      </c>
      <c r="C1303" s="275"/>
      <c r="D1303" s="275"/>
      <c r="E1303" s="299" t="e">
        <f t="shared" si="24"/>
        <v>#DIV/0!</v>
      </c>
    </row>
    <row r="1304" ht="20.1" customHeight="1" spans="1:5">
      <c r="A1304" s="297">
        <v>2200506</v>
      </c>
      <c r="B1304" s="301" t="s">
        <v>978</v>
      </c>
      <c r="C1304" s="275"/>
      <c r="D1304" s="275"/>
      <c r="E1304" s="299" t="e">
        <f t="shared" si="24"/>
        <v>#DIV/0!</v>
      </c>
    </row>
    <row r="1305" ht="20.1" customHeight="1" spans="1:5">
      <c r="A1305" s="297">
        <v>2200507</v>
      </c>
      <c r="B1305" s="301" t="s">
        <v>979</v>
      </c>
      <c r="C1305" s="275"/>
      <c r="D1305" s="275"/>
      <c r="E1305" s="299" t="e">
        <f t="shared" si="24"/>
        <v>#DIV/0!</v>
      </c>
    </row>
    <row r="1306" ht="20.1" customHeight="1" spans="1:5">
      <c r="A1306" s="297">
        <v>2200508</v>
      </c>
      <c r="B1306" s="301" t="s">
        <v>980</v>
      </c>
      <c r="C1306" s="275"/>
      <c r="D1306" s="275"/>
      <c r="E1306" s="299" t="e">
        <f t="shared" si="24"/>
        <v>#DIV/0!</v>
      </c>
    </row>
    <row r="1307" ht="20.1" customHeight="1" spans="1:5">
      <c r="A1307" s="297">
        <v>2200509</v>
      </c>
      <c r="B1307" s="301" t="s">
        <v>981</v>
      </c>
      <c r="C1307" s="275"/>
      <c r="D1307" s="275"/>
      <c r="E1307" s="299" t="e">
        <f t="shared" si="24"/>
        <v>#DIV/0!</v>
      </c>
    </row>
    <row r="1308" ht="20.1" customHeight="1" spans="1:5">
      <c r="A1308" s="297">
        <v>2200510</v>
      </c>
      <c r="B1308" s="301" t="s">
        <v>982</v>
      </c>
      <c r="C1308" s="275"/>
      <c r="D1308" s="275"/>
      <c r="E1308" s="299" t="e">
        <f t="shared" si="24"/>
        <v>#DIV/0!</v>
      </c>
    </row>
    <row r="1309" ht="20.1" customHeight="1" spans="1:5">
      <c r="A1309" s="297">
        <v>2200511</v>
      </c>
      <c r="B1309" s="301" t="s">
        <v>983</v>
      </c>
      <c r="C1309" s="275"/>
      <c r="D1309" s="275"/>
      <c r="E1309" s="299" t="e">
        <f t="shared" si="24"/>
        <v>#DIV/0!</v>
      </c>
    </row>
    <row r="1310" ht="20.1" customHeight="1" spans="1:5">
      <c r="A1310" s="297">
        <v>2200512</v>
      </c>
      <c r="B1310" s="301" t="s">
        <v>984</v>
      </c>
      <c r="C1310" s="275"/>
      <c r="D1310" s="275"/>
      <c r="E1310" s="299" t="e">
        <f t="shared" si="24"/>
        <v>#DIV/0!</v>
      </c>
    </row>
    <row r="1311" ht="20.1" customHeight="1" spans="1:5">
      <c r="A1311" s="297">
        <v>2200513</v>
      </c>
      <c r="B1311" s="301" t="s">
        <v>985</v>
      </c>
      <c r="C1311" s="275"/>
      <c r="D1311" s="275"/>
      <c r="E1311" s="299" t="e">
        <f t="shared" si="24"/>
        <v>#DIV/0!</v>
      </c>
    </row>
    <row r="1312" ht="20.1" customHeight="1" spans="1:5">
      <c r="A1312" s="297">
        <v>2200514</v>
      </c>
      <c r="B1312" s="301" t="s">
        <v>986</v>
      </c>
      <c r="C1312" s="275"/>
      <c r="D1312" s="275"/>
      <c r="E1312" s="299" t="e">
        <f t="shared" si="24"/>
        <v>#DIV/0!</v>
      </c>
    </row>
    <row r="1313" ht="20.1" customHeight="1" spans="1:5">
      <c r="A1313" s="297">
        <v>2200599</v>
      </c>
      <c r="B1313" s="301" t="s">
        <v>987</v>
      </c>
      <c r="C1313" s="275"/>
      <c r="D1313" s="275"/>
      <c r="E1313" s="299" t="e">
        <f t="shared" si="24"/>
        <v>#DIV/0!</v>
      </c>
    </row>
    <row r="1314" ht="20.1" customHeight="1" spans="1:5">
      <c r="A1314" s="303">
        <v>221</v>
      </c>
      <c r="B1314" s="306" t="s">
        <v>989</v>
      </c>
      <c r="C1314" s="291">
        <f>SUBTOTAL(9,C1315:C1330)</f>
        <v>0</v>
      </c>
      <c r="D1314" s="291">
        <f>SUBTOTAL(9,D1315:D1330)</f>
        <v>0</v>
      </c>
      <c r="E1314" s="292" t="e">
        <f t="shared" si="24"/>
        <v>#DIV/0!</v>
      </c>
    </row>
    <row r="1315" ht="20.1" customHeight="1" spans="1:5">
      <c r="A1315" s="293">
        <v>22101</v>
      </c>
      <c r="B1315" s="305" t="s">
        <v>990</v>
      </c>
      <c r="C1315" s="295">
        <f>SUBTOTAL(9,C1316:C1323)</f>
        <v>0</v>
      </c>
      <c r="D1315" s="295">
        <f>SUBTOTAL(9,D1316:D1323)</f>
        <v>0</v>
      </c>
      <c r="E1315" s="296" t="e">
        <f t="shared" si="24"/>
        <v>#DIV/0!</v>
      </c>
    </row>
    <row r="1316" ht="20.1" customHeight="1" spans="1:5">
      <c r="A1316" s="297">
        <v>2210101</v>
      </c>
      <c r="B1316" s="301" t="s">
        <v>991</v>
      </c>
      <c r="C1316" s="275"/>
      <c r="D1316" s="275"/>
      <c r="E1316" s="299" t="e">
        <f t="shared" si="24"/>
        <v>#DIV/0!</v>
      </c>
    </row>
    <row r="1317" ht="20.1" customHeight="1" spans="1:5">
      <c r="A1317" s="297">
        <v>2210102</v>
      </c>
      <c r="B1317" s="301" t="s">
        <v>992</v>
      </c>
      <c r="C1317" s="275"/>
      <c r="D1317" s="275"/>
      <c r="E1317" s="299" t="e">
        <f t="shared" si="24"/>
        <v>#DIV/0!</v>
      </c>
    </row>
    <row r="1318" ht="20.1" customHeight="1" spans="1:5">
      <c r="A1318" s="297">
        <v>2210103</v>
      </c>
      <c r="B1318" s="301" t="s">
        <v>993</v>
      </c>
      <c r="C1318" s="275"/>
      <c r="D1318" s="275"/>
      <c r="E1318" s="299" t="e">
        <f t="shared" si="24"/>
        <v>#DIV/0!</v>
      </c>
    </row>
    <row r="1319" ht="20.1" customHeight="1" spans="1:5">
      <c r="A1319" s="297">
        <v>2210104</v>
      </c>
      <c r="B1319" s="301" t="s">
        <v>994</v>
      </c>
      <c r="C1319" s="275"/>
      <c r="D1319" s="275"/>
      <c r="E1319" s="299" t="e">
        <f t="shared" si="24"/>
        <v>#DIV/0!</v>
      </c>
    </row>
    <row r="1320" ht="20.1" customHeight="1" spans="1:5">
      <c r="A1320" s="297">
        <v>2210105</v>
      </c>
      <c r="B1320" s="301" t="s">
        <v>995</v>
      </c>
      <c r="C1320" s="275"/>
      <c r="D1320" s="275"/>
      <c r="E1320" s="299" t="e">
        <f t="shared" si="24"/>
        <v>#DIV/0!</v>
      </c>
    </row>
    <row r="1321" ht="20.1" customHeight="1" spans="1:5">
      <c r="A1321" s="297">
        <v>2210106</v>
      </c>
      <c r="B1321" s="301" t="s">
        <v>996</v>
      </c>
      <c r="C1321" s="275"/>
      <c r="D1321" s="275"/>
      <c r="E1321" s="299" t="e">
        <f t="shared" si="24"/>
        <v>#DIV/0!</v>
      </c>
    </row>
    <row r="1322" ht="20.1" customHeight="1" spans="1:5">
      <c r="A1322" s="297">
        <v>2210107</v>
      </c>
      <c r="B1322" s="301" t="s">
        <v>997</v>
      </c>
      <c r="C1322" s="275"/>
      <c r="D1322" s="275"/>
      <c r="E1322" s="299" t="e">
        <f t="shared" si="24"/>
        <v>#DIV/0!</v>
      </c>
    </row>
    <row r="1323" ht="20.1" customHeight="1" spans="1:5">
      <c r="A1323" s="297">
        <v>2210199</v>
      </c>
      <c r="B1323" s="301" t="s">
        <v>998</v>
      </c>
      <c r="C1323" s="275"/>
      <c r="D1323" s="275"/>
      <c r="E1323" s="299" t="e">
        <f t="shared" si="24"/>
        <v>#DIV/0!</v>
      </c>
    </row>
    <row r="1324" ht="20.1" customHeight="1" spans="1:5">
      <c r="A1324" s="293">
        <v>22102</v>
      </c>
      <c r="B1324" s="305" t="s">
        <v>999</v>
      </c>
      <c r="C1324" s="295">
        <f>SUBTOTAL(9,C1325:C1327)</f>
        <v>0</v>
      </c>
      <c r="D1324" s="295">
        <f>SUBTOTAL(9,D1325:D1327)</f>
        <v>0</v>
      </c>
      <c r="E1324" s="296" t="e">
        <f t="shared" si="24"/>
        <v>#DIV/0!</v>
      </c>
    </row>
    <row r="1325" ht="20.1" customHeight="1" spans="1:5">
      <c r="A1325" s="297">
        <v>2210201</v>
      </c>
      <c r="B1325" s="301" t="s">
        <v>1000</v>
      </c>
      <c r="C1325" s="275"/>
      <c r="D1325" s="275"/>
      <c r="E1325" s="299" t="e">
        <f t="shared" si="24"/>
        <v>#DIV/0!</v>
      </c>
    </row>
    <row r="1326" ht="20.1" customHeight="1" spans="1:5">
      <c r="A1326" s="297">
        <v>2210202</v>
      </c>
      <c r="B1326" s="301" t="s">
        <v>1001</v>
      </c>
      <c r="C1326" s="275"/>
      <c r="D1326" s="275"/>
      <c r="E1326" s="299" t="e">
        <f t="shared" si="24"/>
        <v>#DIV/0!</v>
      </c>
    </row>
    <row r="1327" ht="20.1" customHeight="1" spans="1:5">
      <c r="A1327" s="297">
        <v>2210203</v>
      </c>
      <c r="B1327" s="301" t="s">
        <v>1002</v>
      </c>
      <c r="C1327" s="275"/>
      <c r="D1327" s="275"/>
      <c r="E1327" s="299" t="e">
        <f t="shared" si="24"/>
        <v>#DIV/0!</v>
      </c>
    </row>
    <row r="1328" ht="20.1" customHeight="1" spans="1:5">
      <c r="A1328" s="293">
        <v>22103</v>
      </c>
      <c r="B1328" s="305" t="s">
        <v>1003</v>
      </c>
      <c r="C1328" s="295">
        <f>SUBTOTAL(9,C1329:C1330)</f>
        <v>0</v>
      </c>
      <c r="D1328" s="295">
        <f>SUBTOTAL(9,D1329:D1330)</f>
        <v>0</v>
      </c>
      <c r="E1328" s="296" t="e">
        <f t="shared" si="24"/>
        <v>#DIV/0!</v>
      </c>
    </row>
    <row r="1329" ht="20.1" customHeight="1" spans="1:5">
      <c r="A1329" s="297">
        <v>2210301</v>
      </c>
      <c r="B1329" s="301" t="s">
        <v>1004</v>
      </c>
      <c r="C1329" s="275"/>
      <c r="D1329" s="275"/>
      <c r="E1329" s="299" t="e">
        <f t="shared" si="24"/>
        <v>#DIV/0!</v>
      </c>
    </row>
    <row r="1330" ht="20.1" customHeight="1" spans="1:5">
      <c r="A1330" s="297">
        <v>2210399</v>
      </c>
      <c r="B1330" s="301" t="s">
        <v>1005</v>
      </c>
      <c r="C1330" s="275"/>
      <c r="D1330" s="275"/>
      <c r="E1330" s="299" t="e">
        <f t="shared" si="24"/>
        <v>#DIV/0!</v>
      </c>
    </row>
    <row r="1331" ht="20.1" customHeight="1" spans="1:5">
      <c r="A1331" s="303">
        <v>222</v>
      </c>
      <c r="B1331" s="306" t="s">
        <v>1006</v>
      </c>
      <c r="C1331" s="291">
        <f>SUBTOTAL(9,C1332:C1384)</f>
        <v>0</v>
      </c>
      <c r="D1331" s="291">
        <f>SUBTOTAL(9,D1332:D1384)</f>
        <v>0</v>
      </c>
      <c r="E1331" s="292" t="e">
        <f t="shared" si="24"/>
        <v>#DIV/0!</v>
      </c>
    </row>
    <row r="1332" ht="20.1" customHeight="1" spans="1:5">
      <c r="A1332" s="293">
        <v>22201</v>
      </c>
      <c r="B1332" s="305" t="s">
        <v>1007</v>
      </c>
      <c r="C1332" s="295">
        <f>SUBTOTAL(9,C1333:C1346)</f>
        <v>0</v>
      </c>
      <c r="D1332" s="295">
        <f>SUBTOTAL(9,D1333:D1346)</f>
        <v>0</v>
      </c>
      <c r="E1332" s="296" t="e">
        <f t="shared" si="24"/>
        <v>#DIV/0!</v>
      </c>
    </row>
    <row r="1333" ht="20.1" customHeight="1" spans="1:5">
      <c r="A1333" s="297">
        <v>2220101</v>
      </c>
      <c r="B1333" s="301" t="s">
        <v>13</v>
      </c>
      <c r="C1333" s="275"/>
      <c r="D1333" s="275"/>
      <c r="E1333" s="299" t="e">
        <f t="shared" si="24"/>
        <v>#DIV/0!</v>
      </c>
    </row>
    <row r="1334" ht="20.1" customHeight="1" spans="1:5">
      <c r="A1334" s="297">
        <v>2220102</v>
      </c>
      <c r="B1334" s="301" t="s">
        <v>14</v>
      </c>
      <c r="C1334" s="275"/>
      <c r="D1334" s="275"/>
      <c r="E1334" s="299" t="e">
        <f t="shared" si="24"/>
        <v>#DIV/0!</v>
      </c>
    </row>
    <row r="1335" ht="20.1" customHeight="1" spans="1:5">
      <c r="A1335" s="297">
        <v>2220103</v>
      </c>
      <c r="B1335" s="301" t="s">
        <v>15</v>
      </c>
      <c r="C1335" s="275"/>
      <c r="D1335" s="275"/>
      <c r="E1335" s="299" t="e">
        <f t="shared" si="24"/>
        <v>#DIV/0!</v>
      </c>
    </row>
    <row r="1336" ht="20.1" customHeight="1" spans="1:5">
      <c r="A1336" s="297">
        <v>2220104</v>
      </c>
      <c r="B1336" s="301" t="s">
        <v>1008</v>
      </c>
      <c r="C1336" s="275"/>
      <c r="D1336" s="275"/>
      <c r="E1336" s="299" t="e">
        <f t="shared" si="24"/>
        <v>#DIV/0!</v>
      </c>
    </row>
    <row r="1337" ht="20.1" customHeight="1" spans="1:5">
      <c r="A1337" s="297">
        <v>2220105</v>
      </c>
      <c r="B1337" s="301" t="s">
        <v>1009</v>
      </c>
      <c r="C1337" s="275"/>
      <c r="D1337" s="275"/>
      <c r="E1337" s="299" t="e">
        <f t="shared" si="24"/>
        <v>#DIV/0!</v>
      </c>
    </row>
    <row r="1338" ht="20.1" customHeight="1" spans="1:5">
      <c r="A1338" s="297">
        <v>2220106</v>
      </c>
      <c r="B1338" s="301" t="s">
        <v>1010</v>
      </c>
      <c r="C1338" s="275"/>
      <c r="D1338" s="275"/>
      <c r="E1338" s="299" t="e">
        <f t="shared" si="24"/>
        <v>#DIV/0!</v>
      </c>
    </row>
    <row r="1339" ht="20.1" customHeight="1" spans="1:5">
      <c r="A1339" s="297">
        <v>2220107</v>
      </c>
      <c r="B1339" s="301" t="s">
        <v>1011</v>
      </c>
      <c r="C1339" s="275"/>
      <c r="D1339" s="275"/>
      <c r="E1339" s="299" t="e">
        <f t="shared" si="24"/>
        <v>#DIV/0!</v>
      </c>
    </row>
    <row r="1340" ht="20.1" customHeight="1" spans="1:5">
      <c r="A1340" s="297">
        <v>2220112</v>
      </c>
      <c r="B1340" s="301" t="s">
        <v>1012</v>
      </c>
      <c r="C1340" s="275"/>
      <c r="D1340" s="275"/>
      <c r="E1340" s="299" t="e">
        <f t="shared" si="24"/>
        <v>#DIV/0!</v>
      </c>
    </row>
    <row r="1341" ht="20.1" customHeight="1" spans="1:5">
      <c r="A1341" s="297">
        <v>2220113</v>
      </c>
      <c r="B1341" s="301" t="s">
        <v>1013</v>
      </c>
      <c r="C1341" s="275"/>
      <c r="D1341" s="275"/>
      <c r="E1341" s="299" t="e">
        <f t="shared" si="24"/>
        <v>#DIV/0!</v>
      </c>
    </row>
    <row r="1342" ht="20.1" customHeight="1" spans="1:5">
      <c r="A1342" s="297">
        <v>2220114</v>
      </c>
      <c r="B1342" s="301" t="s">
        <v>1014</v>
      </c>
      <c r="C1342" s="275"/>
      <c r="D1342" s="275"/>
      <c r="E1342" s="299" t="e">
        <f t="shared" si="24"/>
        <v>#DIV/0!</v>
      </c>
    </row>
    <row r="1343" ht="20.1" customHeight="1" spans="1:5">
      <c r="A1343" s="297">
        <v>2220115</v>
      </c>
      <c r="B1343" s="301" t="s">
        <v>1015</v>
      </c>
      <c r="C1343" s="275"/>
      <c r="D1343" s="275"/>
      <c r="E1343" s="299" t="e">
        <f t="shared" si="24"/>
        <v>#DIV/0!</v>
      </c>
    </row>
    <row r="1344" ht="20.1" customHeight="1" spans="1:5">
      <c r="A1344" s="297">
        <v>2220118</v>
      </c>
      <c r="B1344" s="301" t="s">
        <v>1016</v>
      </c>
      <c r="C1344" s="275"/>
      <c r="D1344" s="275"/>
      <c r="E1344" s="299" t="e">
        <f t="shared" si="24"/>
        <v>#DIV/0!</v>
      </c>
    </row>
    <row r="1345" ht="20.1" customHeight="1" spans="1:5">
      <c r="A1345" s="297">
        <v>2220150</v>
      </c>
      <c r="B1345" s="301" t="s">
        <v>22</v>
      </c>
      <c r="C1345" s="275"/>
      <c r="D1345" s="275"/>
      <c r="E1345" s="299" t="e">
        <f t="shared" si="24"/>
        <v>#DIV/0!</v>
      </c>
    </row>
    <row r="1346" ht="20.1" customHeight="1" spans="1:5">
      <c r="A1346" s="297">
        <v>2220199</v>
      </c>
      <c r="B1346" s="301" t="s">
        <v>1017</v>
      </c>
      <c r="C1346" s="275"/>
      <c r="D1346" s="275"/>
      <c r="E1346" s="299" t="e">
        <f t="shared" si="24"/>
        <v>#DIV/0!</v>
      </c>
    </row>
    <row r="1347" ht="20.1" customHeight="1" spans="1:5">
      <c r="A1347" s="293">
        <v>22202</v>
      </c>
      <c r="B1347" s="305" t="s">
        <v>1018</v>
      </c>
      <c r="C1347" s="295">
        <f>SUBTOTAL(9,C1348:C1360)</f>
        <v>0</v>
      </c>
      <c r="D1347" s="295">
        <f>SUBTOTAL(9,D1348:D1360)</f>
        <v>0</v>
      </c>
      <c r="E1347" s="296" t="e">
        <f t="shared" si="24"/>
        <v>#DIV/0!</v>
      </c>
    </row>
    <row r="1348" ht="20.1" customHeight="1" spans="1:5">
      <c r="A1348" s="297">
        <v>2220201</v>
      </c>
      <c r="B1348" s="301" t="s">
        <v>13</v>
      </c>
      <c r="C1348" s="275"/>
      <c r="D1348" s="275"/>
      <c r="E1348" s="299" t="e">
        <f t="shared" si="24"/>
        <v>#DIV/0!</v>
      </c>
    </row>
    <row r="1349" ht="20.1" customHeight="1" spans="1:5">
      <c r="A1349" s="297">
        <v>2220202</v>
      </c>
      <c r="B1349" s="301" t="s">
        <v>14</v>
      </c>
      <c r="C1349" s="275"/>
      <c r="D1349" s="275"/>
      <c r="E1349" s="299" t="e">
        <f t="shared" si="24"/>
        <v>#DIV/0!</v>
      </c>
    </row>
    <row r="1350" ht="20.1" customHeight="1" spans="1:5">
      <c r="A1350" s="297">
        <v>2220203</v>
      </c>
      <c r="B1350" s="301" t="s">
        <v>15</v>
      </c>
      <c r="C1350" s="275"/>
      <c r="D1350" s="275"/>
      <c r="E1350" s="299" t="e">
        <f t="shared" si="24"/>
        <v>#DIV/0!</v>
      </c>
    </row>
    <row r="1351" ht="20.1" customHeight="1" spans="1:5">
      <c r="A1351" s="297">
        <v>2220204</v>
      </c>
      <c r="B1351" s="301" t="s">
        <v>1019</v>
      </c>
      <c r="C1351" s="275"/>
      <c r="D1351" s="275"/>
      <c r="E1351" s="299" t="e">
        <f t="shared" si="24"/>
        <v>#DIV/0!</v>
      </c>
    </row>
    <row r="1352" ht="20.1" customHeight="1" spans="1:5">
      <c r="A1352" s="297">
        <v>2220205</v>
      </c>
      <c r="B1352" s="301" t="s">
        <v>1020</v>
      </c>
      <c r="C1352" s="275"/>
      <c r="D1352" s="275"/>
      <c r="E1352" s="299" t="e">
        <f t="shared" si="24"/>
        <v>#DIV/0!</v>
      </c>
    </row>
    <row r="1353" ht="20.1" customHeight="1" spans="1:5">
      <c r="A1353" s="297">
        <v>2220206</v>
      </c>
      <c r="B1353" s="301" t="s">
        <v>1021</v>
      </c>
      <c r="C1353" s="275"/>
      <c r="D1353" s="275"/>
      <c r="E1353" s="299" t="e">
        <f t="shared" si="24"/>
        <v>#DIV/0!</v>
      </c>
    </row>
    <row r="1354" ht="20.1" customHeight="1" spans="1:5">
      <c r="A1354" s="297">
        <v>2220207</v>
      </c>
      <c r="B1354" s="301" t="s">
        <v>1022</v>
      </c>
      <c r="C1354" s="275"/>
      <c r="D1354" s="275"/>
      <c r="E1354" s="299" t="e">
        <f t="shared" ref="E1354:E1417" si="25">SUM(D1354-C1354)/C1354</f>
        <v>#DIV/0!</v>
      </c>
    </row>
    <row r="1355" ht="20.1" customHeight="1" spans="1:5">
      <c r="A1355" s="297">
        <v>2220209</v>
      </c>
      <c r="B1355" s="301" t="s">
        <v>1023</v>
      </c>
      <c r="C1355" s="275"/>
      <c r="D1355" s="275"/>
      <c r="E1355" s="299" t="e">
        <f t="shared" si="25"/>
        <v>#DIV/0!</v>
      </c>
    </row>
    <row r="1356" ht="20.1" customHeight="1" spans="1:5">
      <c r="A1356" s="297">
        <v>2220210</v>
      </c>
      <c r="B1356" s="301" t="s">
        <v>1024</v>
      </c>
      <c r="C1356" s="275"/>
      <c r="D1356" s="275"/>
      <c r="E1356" s="299" t="e">
        <f t="shared" si="25"/>
        <v>#DIV/0!</v>
      </c>
    </row>
    <row r="1357" ht="20.1" customHeight="1" spans="1:5">
      <c r="A1357" s="297">
        <v>2220211</v>
      </c>
      <c r="B1357" s="301" t="s">
        <v>1025</v>
      </c>
      <c r="C1357" s="275"/>
      <c r="D1357" s="275"/>
      <c r="E1357" s="299" t="e">
        <f t="shared" si="25"/>
        <v>#DIV/0!</v>
      </c>
    </row>
    <row r="1358" ht="20.1" customHeight="1" spans="1:5">
      <c r="A1358" s="297">
        <v>2220212</v>
      </c>
      <c r="B1358" s="301" t="s">
        <v>1026</v>
      </c>
      <c r="C1358" s="275"/>
      <c r="D1358" s="275"/>
      <c r="E1358" s="299" t="e">
        <f t="shared" si="25"/>
        <v>#DIV/0!</v>
      </c>
    </row>
    <row r="1359" ht="20.1" customHeight="1" spans="1:5">
      <c r="A1359" s="297">
        <v>2220250</v>
      </c>
      <c r="B1359" s="301" t="s">
        <v>22</v>
      </c>
      <c r="C1359" s="275"/>
      <c r="D1359" s="275"/>
      <c r="E1359" s="299" t="e">
        <f t="shared" si="25"/>
        <v>#DIV/0!</v>
      </c>
    </row>
    <row r="1360" ht="20.1" customHeight="1" spans="1:5">
      <c r="A1360" s="297">
        <v>2220299</v>
      </c>
      <c r="B1360" s="301" t="s">
        <v>1027</v>
      </c>
      <c r="C1360" s="275"/>
      <c r="D1360" s="275"/>
      <c r="E1360" s="299" t="e">
        <f t="shared" si="25"/>
        <v>#DIV/0!</v>
      </c>
    </row>
    <row r="1361" ht="20.1" customHeight="1" spans="1:5">
      <c r="A1361" s="293">
        <v>22203</v>
      </c>
      <c r="B1361" s="305" t="s">
        <v>1028</v>
      </c>
      <c r="C1361" s="295">
        <f>SUBTOTAL(9,C1362:C1366)</f>
        <v>0</v>
      </c>
      <c r="D1361" s="295">
        <f>SUBTOTAL(9,D1362:D1366)</f>
        <v>0</v>
      </c>
      <c r="E1361" s="296" t="e">
        <f t="shared" si="25"/>
        <v>#DIV/0!</v>
      </c>
    </row>
    <row r="1362" ht="20.1" customHeight="1" spans="1:5">
      <c r="A1362" s="297">
        <v>2220301</v>
      </c>
      <c r="B1362" s="301" t="s">
        <v>1029</v>
      </c>
      <c r="C1362" s="275"/>
      <c r="D1362" s="275"/>
      <c r="E1362" s="299" t="e">
        <f t="shared" si="25"/>
        <v>#DIV/0!</v>
      </c>
    </row>
    <row r="1363" ht="20.1" customHeight="1" spans="1:5">
      <c r="A1363" s="297">
        <v>2220302</v>
      </c>
      <c r="B1363" s="301" t="s">
        <v>1030</v>
      </c>
      <c r="C1363" s="275"/>
      <c r="D1363" s="275"/>
      <c r="E1363" s="299" t="e">
        <f t="shared" si="25"/>
        <v>#DIV/0!</v>
      </c>
    </row>
    <row r="1364" ht="20.1" customHeight="1" spans="1:5">
      <c r="A1364" s="297">
        <v>2220303</v>
      </c>
      <c r="B1364" s="301" t="s">
        <v>1031</v>
      </c>
      <c r="C1364" s="275"/>
      <c r="D1364" s="275"/>
      <c r="E1364" s="299" t="e">
        <f t="shared" si="25"/>
        <v>#DIV/0!</v>
      </c>
    </row>
    <row r="1365" ht="20.1" customHeight="1" spans="1:5">
      <c r="A1365" s="297">
        <v>2220304</v>
      </c>
      <c r="B1365" s="301" t="s">
        <v>1032</v>
      </c>
      <c r="C1365" s="275"/>
      <c r="D1365" s="275"/>
      <c r="E1365" s="299" t="e">
        <f t="shared" si="25"/>
        <v>#DIV/0!</v>
      </c>
    </row>
    <row r="1366" ht="20.1" customHeight="1" spans="1:5">
      <c r="A1366" s="297">
        <v>2220399</v>
      </c>
      <c r="B1366" s="301" t="s">
        <v>1033</v>
      </c>
      <c r="C1366" s="275"/>
      <c r="D1366" s="275"/>
      <c r="E1366" s="299" t="e">
        <f t="shared" si="25"/>
        <v>#DIV/0!</v>
      </c>
    </row>
    <row r="1367" ht="20.1" customHeight="1" spans="1:5">
      <c r="A1367" s="293">
        <v>22204</v>
      </c>
      <c r="B1367" s="305" t="s">
        <v>1034</v>
      </c>
      <c r="C1367" s="295">
        <f>SUBTOTAL(9,C1368:C1372)</f>
        <v>0</v>
      </c>
      <c r="D1367" s="295">
        <f>SUBTOTAL(9,D1368:D1372)</f>
        <v>0</v>
      </c>
      <c r="E1367" s="296" t="e">
        <f t="shared" si="25"/>
        <v>#DIV/0!</v>
      </c>
    </row>
    <row r="1368" ht="20.1" customHeight="1" spans="1:5">
      <c r="A1368" s="297">
        <v>2220401</v>
      </c>
      <c r="B1368" s="301" t="s">
        <v>1120</v>
      </c>
      <c r="C1368" s="275"/>
      <c r="D1368" s="275"/>
      <c r="E1368" s="299" t="e">
        <f t="shared" si="25"/>
        <v>#DIV/0!</v>
      </c>
    </row>
    <row r="1369" ht="20.1" customHeight="1" spans="1:5">
      <c r="A1369" s="297">
        <v>2220402</v>
      </c>
      <c r="B1369" s="301" t="s">
        <v>1036</v>
      </c>
      <c r="C1369" s="275"/>
      <c r="D1369" s="275"/>
      <c r="E1369" s="299" t="e">
        <f t="shared" si="25"/>
        <v>#DIV/0!</v>
      </c>
    </row>
    <row r="1370" ht="20.1" customHeight="1" spans="1:5">
      <c r="A1370" s="297">
        <v>2220403</v>
      </c>
      <c r="B1370" s="301" t="s">
        <v>1037</v>
      </c>
      <c r="C1370" s="275"/>
      <c r="D1370" s="275"/>
      <c r="E1370" s="299" t="e">
        <f t="shared" si="25"/>
        <v>#DIV/0!</v>
      </c>
    </row>
    <row r="1371" ht="20.1" customHeight="1" spans="1:5">
      <c r="A1371" s="297">
        <v>2220404</v>
      </c>
      <c r="B1371" s="301" t="s">
        <v>1038</v>
      </c>
      <c r="C1371" s="275"/>
      <c r="D1371" s="275"/>
      <c r="E1371" s="299" t="e">
        <f t="shared" si="25"/>
        <v>#DIV/0!</v>
      </c>
    </row>
    <row r="1372" ht="20.1" customHeight="1" spans="1:5">
      <c r="A1372" s="297">
        <v>2220499</v>
      </c>
      <c r="B1372" s="301" t="s">
        <v>1039</v>
      </c>
      <c r="C1372" s="275"/>
      <c r="D1372" s="275"/>
      <c r="E1372" s="299" t="e">
        <f t="shared" si="25"/>
        <v>#DIV/0!</v>
      </c>
    </row>
    <row r="1373" ht="20.1" customHeight="1" spans="1:5">
      <c r="A1373" s="293">
        <v>22205</v>
      </c>
      <c r="B1373" s="305" t="s">
        <v>1040</v>
      </c>
      <c r="C1373" s="295">
        <f>SUBTOTAL(9,C1374:C1384)</f>
        <v>0</v>
      </c>
      <c r="D1373" s="295">
        <f>SUBTOTAL(9,D1374:D1384)</f>
        <v>0</v>
      </c>
      <c r="E1373" s="296" t="e">
        <f t="shared" si="25"/>
        <v>#DIV/0!</v>
      </c>
    </row>
    <row r="1374" ht="20.1" customHeight="1" spans="1:5">
      <c r="A1374" s="297">
        <v>2220501</v>
      </c>
      <c r="B1374" s="301" t="s">
        <v>1041</v>
      </c>
      <c r="C1374" s="275"/>
      <c r="D1374" s="275"/>
      <c r="E1374" s="299" t="e">
        <f t="shared" si="25"/>
        <v>#DIV/0!</v>
      </c>
    </row>
    <row r="1375" ht="20.1" customHeight="1" spans="1:5">
      <c r="A1375" s="297">
        <v>2220502</v>
      </c>
      <c r="B1375" s="301" t="s">
        <v>1042</v>
      </c>
      <c r="C1375" s="275"/>
      <c r="D1375" s="275"/>
      <c r="E1375" s="299" t="e">
        <f t="shared" si="25"/>
        <v>#DIV/0!</v>
      </c>
    </row>
    <row r="1376" ht="20.1" customHeight="1" spans="1:5">
      <c r="A1376" s="297">
        <v>2220503</v>
      </c>
      <c r="B1376" s="301" t="s">
        <v>1043</v>
      </c>
      <c r="C1376" s="275"/>
      <c r="D1376" s="275"/>
      <c r="E1376" s="299" t="e">
        <f t="shared" si="25"/>
        <v>#DIV/0!</v>
      </c>
    </row>
    <row r="1377" ht="20.1" customHeight="1" spans="1:5">
      <c r="A1377" s="297">
        <v>2220504</v>
      </c>
      <c r="B1377" s="301" t="s">
        <v>1044</v>
      </c>
      <c r="C1377" s="275"/>
      <c r="D1377" s="275"/>
      <c r="E1377" s="299" t="e">
        <f t="shared" si="25"/>
        <v>#DIV/0!</v>
      </c>
    </row>
    <row r="1378" ht="20.1" customHeight="1" spans="1:5">
      <c r="A1378" s="297">
        <v>2220505</v>
      </c>
      <c r="B1378" s="301" t="s">
        <v>1045</v>
      </c>
      <c r="C1378" s="275"/>
      <c r="D1378" s="275"/>
      <c r="E1378" s="299" t="e">
        <f t="shared" si="25"/>
        <v>#DIV/0!</v>
      </c>
    </row>
    <row r="1379" ht="20.1" customHeight="1" spans="1:5">
      <c r="A1379" s="297">
        <v>2220506</v>
      </c>
      <c r="B1379" s="301" t="s">
        <v>1046</v>
      </c>
      <c r="C1379" s="275"/>
      <c r="D1379" s="275"/>
      <c r="E1379" s="299" t="e">
        <f t="shared" si="25"/>
        <v>#DIV/0!</v>
      </c>
    </row>
    <row r="1380" ht="20.1" customHeight="1" spans="1:5">
      <c r="A1380" s="297">
        <v>2220507</v>
      </c>
      <c r="B1380" s="301" t="s">
        <v>1047</v>
      </c>
      <c r="C1380" s="275"/>
      <c r="D1380" s="275"/>
      <c r="E1380" s="299" t="e">
        <f t="shared" si="25"/>
        <v>#DIV/0!</v>
      </c>
    </row>
    <row r="1381" ht="20.1" customHeight="1" spans="1:5">
      <c r="A1381" s="297">
        <v>2220508</v>
      </c>
      <c r="B1381" s="301" t="s">
        <v>1048</v>
      </c>
      <c r="C1381" s="275"/>
      <c r="D1381" s="275"/>
      <c r="E1381" s="299" t="e">
        <f t="shared" si="25"/>
        <v>#DIV/0!</v>
      </c>
    </row>
    <row r="1382" ht="20.1" customHeight="1" spans="1:5">
      <c r="A1382" s="297">
        <v>2220509</v>
      </c>
      <c r="B1382" s="301" t="s">
        <v>1049</v>
      </c>
      <c r="C1382" s="275"/>
      <c r="D1382" s="275"/>
      <c r="E1382" s="299" t="e">
        <f t="shared" si="25"/>
        <v>#DIV/0!</v>
      </c>
    </row>
    <row r="1383" ht="20.1" customHeight="1" spans="1:5">
      <c r="A1383" s="297">
        <v>2220510</v>
      </c>
      <c r="B1383" s="301" t="s">
        <v>1050</v>
      </c>
      <c r="C1383" s="275"/>
      <c r="D1383" s="275"/>
      <c r="E1383" s="299" t="e">
        <f t="shared" si="25"/>
        <v>#DIV/0!</v>
      </c>
    </row>
    <row r="1384" ht="20.1" customHeight="1" spans="1:5">
      <c r="A1384" s="297">
        <v>2220599</v>
      </c>
      <c r="B1384" s="301" t="s">
        <v>1051</v>
      </c>
      <c r="C1384" s="275"/>
      <c r="D1384" s="275"/>
      <c r="E1384" s="299" t="e">
        <f t="shared" si="25"/>
        <v>#DIV/0!</v>
      </c>
    </row>
    <row r="1385" ht="20.1" customHeight="1" spans="1:5">
      <c r="A1385" s="303">
        <v>227</v>
      </c>
      <c r="B1385" s="306" t="s">
        <v>1052</v>
      </c>
      <c r="C1385" s="291">
        <f>SUBTOTAL(9,C1386:C1387)</f>
        <v>0</v>
      </c>
      <c r="D1385" s="291">
        <f>SUBTOTAL(9,D1386:D1387)</f>
        <v>0</v>
      </c>
      <c r="E1385" s="292" t="e">
        <f t="shared" si="25"/>
        <v>#DIV/0!</v>
      </c>
    </row>
    <row r="1386" ht="20.1" customHeight="1" spans="1:5">
      <c r="A1386" s="293">
        <v>22700</v>
      </c>
      <c r="B1386" s="305" t="s">
        <v>1052</v>
      </c>
      <c r="C1386" s="295">
        <f t="shared" ref="C1386:C1391" si="26">SUBTOTAL(9,C1387:C1387)</f>
        <v>0</v>
      </c>
      <c r="D1386" s="295">
        <f t="shared" ref="D1386:D1391" si="27">SUBTOTAL(9,D1387:D1387)</f>
        <v>0</v>
      </c>
      <c r="E1386" s="296" t="e">
        <f t="shared" si="25"/>
        <v>#DIV/0!</v>
      </c>
    </row>
    <row r="1387" ht="20.1" customHeight="1" spans="1:5">
      <c r="A1387" s="297">
        <v>2270000</v>
      </c>
      <c r="B1387" s="301" t="s">
        <v>1052</v>
      </c>
      <c r="C1387" s="275"/>
      <c r="D1387" s="275"/>
      <c r="E1387" s="299" t="e">
        <f t="shared" si="25"/>
        <v>#DIV/0!</v>
      </c>
    </row>
    <row r="1388" ht="20.1" customHeight="1" spans="1:5">
      <c r="A1388" s="303">
        <v>228</v>
      </c>
      <c r="B1388" s="306" t="s">
        <v>1053</v>
      </c>
      <c r="C1388" s="291">
        <f>SUBTOTAL(9,C1389:C1420)</f>
        <v>0</v>
      </c>
      <c r="D1388" s="291">
        <f>SUBTOTAL(9,D1389:D1420)</f>
        <v>0</v>
      </c>
      <c r="E1388" s="292" t="e">
        <f t="shared" si="25"/>
        <v>#DIV/0!</v>
      </c>
    </row>
    <row r="1389" ht="20.1" customHeight="1" spans="1:5">
      <c r="A1389" s="293">
        <v>22801</v>
      </c>
      <c r="B1389" s="305" t="s">
        <v>1054</v>
      </c>
      <c r="C1389" s="295">
        <f t="shared" si="26"/>
        <v>0</v>
      </c>
      <c r="D1389" s="295">
        <f t="shared" si="27"/>
        <v>0</v>
      </c>
      <c r="E1389" s="296" t="e">
        <f t="shared" si="25"/>
        <v>#DIV/0!</v>
      </c>
    </row>
    <row r="1390" ht="20.1" customHeight="1" spans="1:5">
      <c r="A1390" s="297">
        <v>2280100</v>
      </c>
      <c r="B1390" s="301" t="s">
        <v>1054</v>
      </c>
      <c r="C1390" s="275"/>
      <c r="D1390" s="275"/>
      <c r="E1390" s="299" t="e">
        <f t="shared" si="25"/>
        <v>#DIV/0!</v>
      </c>
    </row>
    <row r="1391" ht="20.1" customHeight="1" spans="1:5">
      <c r="A1391" s="293">
        <v>22804</v>
      </c>
      <c r="B1391" s="305" t="s">
        <v>1055</v>
      </c>
      <c r="C1391" s="295">
        <f t="shared" si="26"/>
        <v>0</v>
      </c>
      <c r="D1391" s="295">
        <f t="shared" si="27"/>
        <v>0</v>
      </c>
      <c r="E1391" s="296" t="e">
        <f t="shared" si="25"/>
        <v>#DIV/0!</v>
      </c>
    </row>
    <row r="1392" ht="20.1" customHeight="1" spans="1:5">
      <c r="A1392" s="297">
        <v>2280400</v>
      </c>
      <c r="B1392" s="301" t="s">
        <v>1055</v>
      </c>
      <c r="C1392" s="275"/>
      <c r="D1392" s="275"/>
      <c r="E1392" s="299" t="e">
        <f t="shared" si="25"/>
        <v>#DIV/0!</v>
      </c>
    </row>
    <row r="1393" ht="20.1" customHeight="1" spans="1:5">
      <c r="A1393" s="293">
        <v>22805</v>
      </c>
      <c r="B1393" s="305" t="s">
        <v>1056</v>
      </c>
      <c r="C1393" s="295">
        <f>SUBTOTAL(9,C1394:C1394)</f>
        <v>0</v>
      </c>
      <c r="D1393" s="295">
        <f>SUBTOTAL(9,D1394:D1394)</f>
        <v>0</v>
      </c>
      <c r="E1393" s="296" t="e">
        <f t="shared" si="25"/>
        <v>#DIV/0!</v>
      </c>
    </row>
    <row r="1394" ht="20.1" customHeight="1" spans="1:5">
      <c r="A1394" s="297">
        <v>2280500</v>
      </c>
      <c r="B1394" s="301" t="s">
        <v>1056</v>
      </c>
      <c r="C1394" s="275"/>
      <c r="D1394" s="275"/>
      <c r="E1394" s="299" t="e">
        <f t="shared" si="25"/>
        <v>#DIV/0!</v>
      </c>
    </row>
    <row r="1395" ht="20.1" customHeight="1" spans="1:5">
      <c r="A1395" s="293">
        <v>22806</v>
      </c>
      <c r="B1395" s="305" t="s">
        <v>1057</v>
      </c>
      <c r="C1395" s="295">
        <f>SUBTOTAL(9,C1396:C1396)</f>
        <v>0</v>
      </c>
      <c r="D1395" s="295">
        <f>SUBTOTAL(9,D1396:D1396)</f>
        <v>0</v>
      </c>
      <c r="E1395" s="296" t="e">
        <f t="shared" si="25"/>
        <v>#DIV/0!</v>
      </c>
    </row>
    <row r="1396" ht="20.1" customHeight="1" spans="1:5">
      <c r="A1396" s="297">
        <v>2280600</v>
      </c>
      <c r="B1396" s="301" t="s">
        <v>1057</v>
      </c>
      <c r="C1396" s="275"/>
      <c r="D1396" s="275"/>
      <c r="E1396" s="299" t="e">
        <f t="shared" si="25"/>
        <v>#DIV/0!</v>
      </c>
    </row>
    <row r="1397" ht="20.1" customHeight="1" spans="1:5">
      <c r="A1397" s="293">
        <v>22807</v>
      </c>
      <c r="B1397" s="305" t="s">
        <v>1058</v>
      </c>
      <c r="C1397" s="295">
        <f>SUBTOTAL(9,C1398:C1399)</f>
        <v>0</v>
      </c>
      <c r="D1397" s="295">
        <f>SUBTOTAL(9,D1398:D1399)</f>
        <v>0</v>
      </c>
      <c r="E1397" s="296" t="e">
        <f t="shared" si="25"/>
        <v>#DIV/0!</v>
      </c>
    </row>
    <row r="1398" ht="20.1" customHeight="1" spans="1:5">
      <c r="A1398" s="297">
        <v>2280701</v>
      </c>
      <c r="B1398" s="301" t="s">
        <v>1059</v>
      </c>
      <c r="C1398" s="275"/>
      <c r="D1398" s="275"/>
      <c r="E1398" s="299" t="e">
        <f t="shared" si="25"/>
        <v>#DIV/0!</v>
      </c>
    </row>
    <row r="1399" ht="20.1" customHeight="1" spans="1:5">
      <c r="A1399" s="297">
        <v>2280702</v>
      </c>
      <c r="B1399" s="301" t="s">
        <v>1060</v>
      </c>
      <c r="C1399" s="275"/>
      <c r="D1399" s="275"/>
      <c r="E1399" s="299" t="e">
        <f t="shared" si="25"/>
        <v>#DIV/0!</v>
      </c>
    </row>
    <row r="1400" ht="20.1" customHeight="1" spans="1:5">
      <c r="A1400" s="293">
        <v>22808</v>
      </c>
      <c r="B1400" s="305" t="s">
        <v>1061</v>
      </c>
      <c r="C1400" s="295">
        <f>SUBTOTAL(9,C1401:C1401)</f>
        <v>0</v>
      </c>
      <c r="D1400" s="295">
        <f>SUBTOTAL(9,D1401:D1401)</f>
        <v>0</v>
      </c>
      <c r="E1400" s="296" t="e">
        <f t="shared" si="25"/>
        <v>#DIV/0!</v>
      </c>
    </row>
    <row r="1401" ht="20.1" customHeight="1" spans="1:5">
      <c r="A1401" s="297">
        <v>2280800</v>
      </c>
      <c r="B1401" s="301" t="s">
        <v>1061</v>
      </c>
      <c r="C1401" s="275"/>
      <c r="D1401" s="275"/>
      <c r="E1401" s="299" t="e">
        <f t="shared" si="25"/>
        <v>#DIV/0!</v>
      </c>
    </row>
    <row r="1402" ht="20.1" customHeight="1" spans="1:5">
      <c r="A1402" s="293">
        <v>22809</v>
      </c>
      <c r="B1402" s="305" t="s">
        <v>1062</v>
      </c>
      <c r="C1402" s="295">
        <f>SUBTOTAL(9,C1403:C1409)</f>
        <v>0</v>
      </c>
      <c r="D1402" s="295">
        <f>SUBTOTAL(9,D1403:D1409)</f>
        <v>0</v>
      </c>
      <c r="E1402" s="296" t="e">
        <f t="shared" si="25"/>
        <v>#DIV/0!</v>
      </c>
    </row>
    <row r="1403" ht="20.1" customHeight="1" spans="1:5">
      <c r="A1403" s="297">
        <v>2280900</v>
      </c>
      <c r="B1403" s="301" t="s">
        <v>1062</v>
      </c>
      <c r="C1403" s="275"/>
      <c r="D1403" s="275"/>
      <c r="E1403" s="299" t="e">
        <f t="shared" si="25"/>
        <v>#DIV/0!</v>
      </c>
    </row>
    <row r="1404" ht="20.1" customHeight="1" spans="1:5">
      <c r="A1404" s="297">
        <v>2280901</v>
      </c>
      <c r="B1404" s="301" t="s">
        <v>1063</v>
      </c>
      <c r="C1404" s="275"/>
      <c r="D1404" s="275"/>
      <c r="E1404" s="299" t="e">
        <f t="shared" si="25"/>
        <v>#DIV/0!</v>
      </c>
    </row>
    <row r="1405" ht="20.1" customHeight="1" spans="1:5">
      <c r="A1405" s="297">
        <v>2280902</v>
      </c>
      <c r="B1405" s="301" t="s">
        <v>1064</v>
      </c>
      <c r="C1405" s="275"/>
      <c r="D1405" s="275"/>
      <c r="E1405" s="299" t="e">
        <f t="shared" si="25"/>
        <v>#DIV/0!</v>
      </c>
    </row>
    <row r="1406" ht="20.1" customHeight="1" spans="1:5">
      <c r="A1406" s="297">
        <v>2280903</v>
      </c>
      <c r="B1406" s="301" t="s">
        <v>1065</v>
      </c>
      <c r="C1406" s="275"/>
      <c r="D1406" s="275"/>
      <c r="E1406" s="299" t="e">
        <f t="shared" si="25"/>
        <v>#DIV/0!</v>
      </c>
    </row>
    <row r="1407" ht="20.1" customHeight="1" spans="1:5">
      <c r="A1407" s="297">
        <v>2280904</v>
      </c>
      <c r="B1407" s="301" t="s">
        <v>1066</v>
      </c>
      <c r="C1407" s="275"/>
      <c r="D1407" s="275"/>
      <c r="E1407" s="299" t="e">
        <f t="shared" si="25"/>
        <v>#DIV/0!</v>
      </c>
    </row>
    <row r="1408" ht="20.1" customHeight="1" spans="1:5">
      <c r="A1408" s="297">
        <v>2280905</v>
      </c>
      <c r="B1408" s="301" t="s">
        <v>1067</v>
      </c>
      <c r="C1408" s="275"/>
      <c r="D1408" s="275"/>
      <c r="E1408" s="299" t="e">
        <f t="shared" si="25"/>
        <v>#DIV/0!</v>
      </c>
    </row>
    <row r="1409" ht="20.1" customHeight="1" spans="1:5">
      <c r="A1409" s="297">
        <v>2280906</v>
      </c>
      <c r="B1409" s="301" t="s">
        <v>1068</v>
      </c>
      <c r="C1409" s="275"/>
      <c r="D1409" s="275"/>
      <c r="E1409" s="299" t="e">
        <f t="shared" si="25"/>
        <v>#DIV/0!</v>
      </c>
    </row>
    <row r="1410" ht="20.1" customHeight="1" spans="1:5">
      <c r="A1410" s="293">
        <v>22810</v>
      </c>
      <c r="B1410" s="305" t="s">
        <v>1069</v>
      </c>
      <c r="C1410" s="295">
        <f>SUBTOTAL(9,C1411:C1412)</f>
        <v>0</v>
      </c>
      <c r="D1410" s="295">
        <f>SUBTOTAL(9,D1411:D1412)</f>
        <v>0</v>
      </c>
      <c r="E1410" s="296" t="e">
        <f t="shared" si="25"/>
        <v>#DIV/0!</v>
      </c>
    </row>
    <row r="1411" ht="20.1" customHeight="1" spans="1:5">
      <c r="A1411" s="297">
        <v>2281001</v>
      </c>
      <c r="B1411" s="301" t="s">
        <v>1070</v>
      </c>
      <c r="C1411" s="275"/>
      <c r="D1411" s="275"/>
      <c r="E1411" s="299" t="e">
        <f t="shared" si="25"/>
        <v>#DIV/0!</v>
      </c>
    </row>
    <row r="1412" ht="20.1" customHeight="1" spans="1:5">
      <c r="A1412" s="297">
        <v>2281002</v>
      </c>
      <c r="B1412" s="301" t="s">
        <v>1071</v>
      </c>
      <c r="C1412" s="275"/>
      <c r="D1412" s="275"/>
      <c r="E1412" s="299" t="e">
        <f t="shared" si="25"/>
        <v>#DIV/0!</v>
      </c>
    </row>
    <row r="1413" ht="20.1" customHeight="1" spans="1:5">
      <c r="A1413" s="293">
        <v>22811</v>
      </c>
      <c r="B1413" s="305" t="s">
        <v>1072</v>
      </c>
      <c r="C1413" s="295">
        <f>SUBTOTAL(9,C1414:C1414)</f>
        <v>0</v>
      </c>
      <c r="D1413" s="295">
        <f>SUBTOTAL(9,D1414:D1414)</f>
        <v>0</v>
      </c>
      <c r="E1413" s="296" t="e">
        <f t="shared" si="25"/>
        <v>#DIV/0!</v>
      </c>
    </row>
    <row r="1414" ht="20.1" customHeight="1" spans="1:5">
      <c r="A1414" s="297">
        <v>2281100</v>
      </c>
      <c r="B1414" s="301" t="s">
        <v>1072</v>
      </c>
      <c r="C1414" s="275"/>
      <c r="D1414" s="275"/>
      <c r="E1414" s="299" t="e">
        <f t="shared" si="25"/>
        <v>#DIV/0!</v>
      </c>
    </row>
    <row r="1415" ht="20.1" customHeight="1" spans="1:5">
      <c r="A1415" s="293">
        <v>22812</v>
      </c>
      <c r="B1415" s="305" t="s">
        <v>1073</v>
      </c>
      <c r="C1415" s="295">
        <f>SUBTOTAL(9,C1416:C1416)</f>
        <v>0</v>
      </c>
      <c r="D1415" s="295">
        <f>SUBTOTAL(9,D1416:D1416)</f>
        <v>0</v>
      </c>
      <c r="E1415" s="296" t="e">
        <f t="shared" si="25"/>
        <v>#DIV/0!</v>
      </c>
    </row>
    <row r="1416" ht="20.1" customHeight="1" spans="1:5">
      <c r="A1416" s="297">
        <v>2281200</v>
      </c>
      <c r="B1416" s="301" t="s">
        <v>1073</v>
      </c>
      <c r="C1416" s="275"/>
      <c r="D1416" s="275"/>
      <c r="E1416" s="299" t="e">
        <f t="shared" si="25"/>
        <v>#DIV/0!</v>
      </c>
    </row>
    <row r="1417" ht="20.1" customHeight="1" spans="1:5">
      <c r="A1417" s="293">
        <v>22813</v>
      </c>
      <c r="B1417" s="305" t="s">
        <v>1074</v>
      </c>
      <c r="C1417" s="295">
        <f>SUBTOTAL(9,C1418:C1418)</f>
        <v>0</v>
      </c>
      <c r="D1417" s="295">
        <f>SUBTOTAL(9,D1418:D1418)</f>
        <v>0</v>
      </c>
      <c r="E1417" s="296" t="e">
        <f t="shared" si="25"/>
        <v>#DIV/0!</v>
      </c>
    </row>
    <row r="1418" ht="20.1" customHeight="1" spans="1:5">
      <c r="A1418" s="297">
        <v>2281300</v>
      </c>
      <c r="B1418" s="301" t="s">
        <v>1074</v>
      </c>
      <c r="C1418" s="275"/>
      <c r="D1418" s="275"/>
      <c r="E1418" s="299" t="e">
        <f t="shared" ref="E1418:E1425" si="28">SUM(D1418-C1418)/C1418</f>
        <v>#DIV/0!</v>
      </c>
    </row>
    <row r="1419" ht="20.1" customHeight="1" spans="1:5">
      <c r="A1419" s="293">
        <v>22814</v>
      </c>
      <c r="B1419" s="305" t="s">
        <v>1075</v>
      </c>
      <c r="C1419" s="295">
        <f t="shared" ref="C1419:C1424" si="29">SUBTOTAL(9,C1420:C1420)</f>
        <v>0</v>
      </c>
      <c r="D1419" s="295">
        <f t="shared" ref="D1419:D1424" si="30">SUBTOTAL(9,D1420:D1420)</f>
        <v>0</v>
      </c>
      <c r="E1419" s="296" t="e">
        <f t="shared" si="28"/>
        <v>#DIV/0!</v>
      </c>
    </row>
    <row r="1420" ht="20.1" customHeight="1" spans="1:5">
      <c r="A1420" s="297">
        <v>2281400</v>
      </c>
      <c r="B1420" s="301" t="s">
        <v>1075</v>
      </c>
      <c r="C1420" s="275"/>
      <c r="D1420" s="275"/>
      <c r="E1420" s="299" t="e">
        <f t="shared" si="28"/>
        <v>#DIV/0!</v>
      </c>
    </row>
    <row r="1421" ht="20.1" customHeight="1" spans="1:5">
      <c r="A1421" s="303">
        <v>229</v>
      </c>
      <c r="B1421" s="319" t="s">
        <v>181</v>
      </c>
      <c r="C1421" s="291">
        <f>SUBTOTAL(9,C1422:C1425)</f>
        <v>0</v>
      </c>
      <c r="D1421" s="291">
        <f>SUBTOTAL(9,D1422:D1425)</f>
        <v>0</v>
      </c>
      <c r="E1421" s="292" t="e">
        <f t="shared" si="28"/>
        <v>#DIV/0!</v>
      </c>
    </row>
    <row r="1422" ht="20.1" customHeight="1" spans="1:5">
      <c r="A1422" s="293">
        <v>22902</v>
      </c>
      <c r="B1422" s="305" t="s">
        <v>1076</v>
      </c>
      <c r="C1422" s="295">
        <f t="shared" si="29"/>
        <v>0</v>
      </c>
      <c r="D1422" s="295">
        <f t="shared" si="30"/>
        <v>0</v>
      </c>
      <c r="E1422" s="296" t="e">
        <f t="shared" si="28"/>
        <v>#DIV/0!</v>
      </c>
    </row>
    <row r="1423" ht="20.1" customHeight="1" spans="1:5">
      <c r="A1423" s="297">
        <v>2290200</v>
      </c>
      <c r="B1423" s="301" t="s">
        <v>1076</v>
      </c>
      <c r="C1423" s="275"/>
      <c r="D1423" s="275"/>
      <c r="E1423" s="299" t="e">
        <f t="shared" si="28"/>
        <v>#DIV/0!</v>
      </c>
    </row>
    <row r="1424" ht="20.1" customHeight="1" spans="1:5">
      <c r="A1424" s="293">
        <v>22999</v>
      </c>
      <c r="B1424" s="305" t="s">
        <v>181</v>
      </c>
      <c r="C1424" s="295">
        <f t="shared" si="29"/>
        <v>0</v>
      </c>
      <c r="D1424" s="295">
        <f t="shared" si="30"/>
        <v>0</v>
      </c>
      <c r="E1424" s="296" t="e">
        <f t="shared" si="28"/>
        <v>#DIV/0!</v>
      </c>
    </row>
    <row r="1425" ht="20.1" customHeight="1" spans="1:5">
      <c r="A1425" s="308">
        <v>2299901</v>
      </c>
      <c r="B1425" s="309" t="s">
        <v>181</v>
      </c>
      <c r="C1425" s="281"/>
      <c r="D1425" s="281"/>
      <c r="E1425" s="310" t="e">
        <f t="shared" si="28"/>
        <v>#DIV/0!</v>
      </c>
    </row>
  </sheetData>
  <mergeCells count="2">
    <mergeCell ref="A2:E2"/>
    <mergeCell ref="A3:E3"/>
  </mergeCells>
  <printOptions horizontalCentered="1"/>
  <pageMargins left="0.51" right="0.51" top="0.55" bottom="0.55" header="0.31" footer="0.31"/>
  <pageSetup paperSize="9" orientation="portrait" horizontalDpi="600" verticalDpi="600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showZeros="0" workbookViewId="0">
      <selection activeCell="C7" sqref="C7"/>
    </sheetView>
  </sheetViews>
  <sheetFormatPr defaultColWidth="9" defaultRowHeight="14.25" outlineLevelCol="4"/>
  <cols>
    <col min="1" max="1" width="10.625" customWidth="1"/>
    <col min="2" max="2" width="25.625" customWidth="1"/>
    <col min="3" max="5" width="15.625" customWidth="1"/>
  </cols>
  <sheetData>
    <row r="1" spans="1:1">
      <c r="A1" s="248" t="s">
        <v>1121</v>
      </c>
    </row>
    <row r="2" ht="24" spans="1:5">
      <c r="A2" s="249" t="s">
        <v>1078</v>
      </c>
      <c r="B2" s="249"/>
      <c r="C2" s="250"/>
      <c r="D2" s="250"/>
      <c r="E2" s="250"/>
    </row>
    <row r="3" ht="20.1" customHeight="1" spans="1:5">
      <c r="A3" s="251" t="s">
        <v>1122</v>
      </c>
      <c r="B3" s="251"/>
      <c r="C3" s="251"/>
      <c r="D3" s="251"/>
      <c r="E3" s="251"/>
    </row>
    <row r="4" spans="1:5">
      <c r="A4" s="248" t="s">
        <v>3</v>
      </c>
      <c r="B4" s="252"/>
      <c r="C4" s="252"/>
      <c r="D4" s="252"/>
      <c r="E4" s="253" t="s">
        <v>4</v>
      </c>
    </row>
    <row r="5" ht="20.1" customHeight="1" spans="1:5">
      <c r="A5" s="254" t="s">
        <v>5</v>
      </c>
      <c r="B5" s="255" t="s">
        <v>6</v>
      </c>
      <c r="C5" s="266" t="s">
        <v>1123</v>
      </c>
      <c r="D5" s="266"/>
      <c r="E5" s="256"/>
    </row>
    <row r="6" ht="20.1" customHeight="1" spans="1:5">
      <c r="A6" s="267"/>
      <c r="B6" s="268"/>
      <c r="C6" s="269" t="s">
        <v>1124</v>
      </c>
      <c r="D6" s="269" t="s">
        <v>1125</v>
      </c>
      <c r="E6" s="270" t="s">
        <v>1126</v>
      </c>
    </row>
    <row r="7" ht="20.1" customHeight="1" spans="1:5">
      <c r="A7" s="267" t="s">
        <v>10</v>
      </c>
      <c r="B7" s="268"/>
      <c r="C7" s="271">
        <f>SUM(C8:C30)</f>
        <v>0</v>
      </c>
      <c r="D7" s="271">
        <f>SUM(D8:D30)</f>
        <v>0</v>
      </c>
      <c r="E7" s="259">
        <f>SUM(E8:E30)</f>
        <v>0</v>
      </c>
    </row>
    <row r="8" ht="20.1" customHeight="1" spans="1:5">
      <c r="A8" s="272">
        <v>201</v>
      </c>
      <c r="B8" s="273" t="s">
        <v>11</v>
      </c>
      <c r="C8" s="274">
        <f>SUM(D8:E8)</f>
        <v>0</v>
      </c>
      <c r="D8" s="274"/>
      <c r="E8" s="265"/>
    </row>
    <row r="9" ht="20.1" customHeight="1" spans="1:5">
      <c r="A9" s="263">
        <v>202</v>
      </c>
      <c r="B9" s="273" t="s">
        <v>1127</v>
      </c>
      <c r="C9" s="274">
        <f t="shared" ref="C9:C30" si="0">SUM(D9:E9)</f>
        <v>0</v>
      </c>
      <c r="D9" s="275"/>
      <c r="E9" s="276"/>
    </row>
    <row r="10" ht="20.1" customHeight="1" spans="1:5">
      <c r="A10" s="263">
        <v>203</v>
      </c>
      <c r="B10" s="273" t="s">
        <v>1128</v>
      </c>
      <c r="C10" s="274">
        <f t="shared" si="0"/>
        <v>0</v>
      </c>
      <c r="D10" s="275"/>
      <c r="E10" s="276"/>
    </row>
    <row r="11" ht="20.1" customHeight="1" spans="1:5">
      <c r="A11" s="263">
        <v>204</v>
      </c>
      <c r="B11" s="273" t="s">
        <v>1129</v>
      </c>
      <c r="C11" s="274">
        <f t="shared" si="0"/>
        <v>0</v>
      </c>
      <c r="D11" s="275"/>
      <c r="E11" s="276"/>
    </row>
    <row r="12" ht="20.1" customHeight="1" spans="1:5">
      <c r="A12" s="263">
        <v>205</v>
      </c>
      <c r="B12" s="273" t="s">
        <v>920</v>
      </c>
      <c r="C12" s="274">
        <f t="shared" si="0"/>
        <v>0</v>
      </c>
      <c r="D12" s="275"/>
      <c r="E12" s="276"/>
    </row>
    <row r="13" ht="20.1" customHeight="1" spans="1:5">
      <c r="A13" s="263">
        <v>206</v>
      </c>
      <c r="B13" s="273" t="s">
        <v>1130</v>
      </c>
      <c r="C13" s="274">
        <f t="shared" si="0"/>
        <v>0</v>
      </c>
      <c r="D13" s="275"/>
      <c r="E13" s="276"/>
    </row>
    <row r="14" ht="20.1" customHeight="1" spans="1:5">
      <c r="A14" s="263">
        <v>207</v>
      </c>
      <c r="B14" s="273" t="s">
        <v>921</v>
      </c>
      <c r="C14" s="274">
        <f t="shared" si="0"/>
        <v>0</v>
      </c>
      <c r="D14" s="275"/>
      <c r="E14" s="276"/>
    </row>
    <row r="15" ht="20.1" customHeight="1" spans="1:5">
      <c r="A15" s="263">
        <v>208</v>
      </c>
      <c r="B15" s="273" t="s">
        <v>1131</v>
      </c>
      <c r="C15" s="274">
        <f t="shared" si="0"/>
        <v>0</v>
      </c>
      <c r="D15" s="275"/>
      <c r="E15" s="276"/>
    </row>
    <row r="16" ht="20.1" customHeight="1" spans="1:5">
      <c r="A16" s="263">
        <v>210</v>
      </c>
      <c r="B16" s="273" t="s">
        <v>1132</v>
      </c>
      <c r="C16" s="274">
        <f t="shared" si="0"/>
        <v>0</v>
      </c>
      <c r="D16" s="275"/>
      <c r="E16" s="276"/>
    </row>
    <row r="17" ht="20.1" customHeight="1" spans="1:5">
      <c r="A17" s="263">
        <v>211</v>
      </c>
      <c r="B17" s="273" t="s">
        <v>923</v>
      </c>
      <c r="C17" s="274">
        <f t="shared" si="0"/>
        <v>0</v>
      </c>
      <c r="D17" s="275"/>
      <c r="E17" s="276"/>
    </row>
    <row r="18" ht="20.1" customHeight="1" spans="1:5">
      <c r="A18" s="263">
        <v>212</v>
      </c>
      <c r="B18" s="273" t="s">
        <v>1133</v>
      </c>
      <c r="C18" s="274">
        <f t="shared" si="0"/>
        <v>0</v>
      </c>
      <c r="D18" s="275"/>
      <c r="E18" s="276"/>
    </row>
    <row r="19" ht="20.1" customHeight="1" spans="1:5">
      <c r="A19" s="263">
        <v>213</v>
      </c>
      <c r="B19" s="273" t="s">
        <v>1134</v>
      </c>
      <c r="C19" s="274">
        <f t="shared" si="0"/>
        <v>0</v>
      </c>
      <c r="D19" s="275"/>
      <c r="E19" s="276"/>
    </row>
    <row r="20" ht="20.1" customHeight="1" spans="1:5">
      <c r="A20" s="263">
        <v>214</v>
      </c>
      <c r="B20" s="273" t="s">
        <v>924</v>
      </c>
      <c r="C20" s="274">
        <f t="shared" si="0"/>
        <v>0</v>
      </c>
      <c r="D20" s="274"/>
      <c r="E20" s="265"/>
    </row>
    <row r="21" ht="20.1" customHeight="1" spans="1:5">
      <c r="A21" s="277">
        <v>215</v>
      </c>
      <c r="B21" s="273" t="s">
        <v>1135</v>
      </c>
      <c r="C21" s="274">
        <f t="shared" si="0"/>
        <v>0</v>
      </c>
      <c r="D21" s="275"/>
      <c r="E21" s="276"/>
    </row>
    <row r="22" ht="20.1" customHeight="1" spans="1:5">
      <c r="A22" s="277">
        <v>216</v>
      </c>
      <c r="B22" s="273" t="s">
        <v>1136</v>
      </c>
      <c r="C22" s="274">
        <f t="shared" si="0"/>
        <v>0</v>
      </c>
      <c r="D22" s="275"/>
      <c r="E22" s="276"/>
    </row>
    <row r="23" ht="20.1" customHeight="1" spans="1:5">
      <c r="A23" s="277">
        <v>217</v>
      </c>
      <c r="B23" s="273" t="s">
        <v>1137</v>
      </c>
      <c r="C23" s="274">
        <f t="shared" si="0"/>
        <v>0</v>
      </c>
      <c r="D23" s="275"/>
      <c r="E23" s="276"/>
    </row>
    <row r="24" ht="20.1" customHeight="1" spans="1:5">
      <c r="A24" s="277">
        <v>219</v>
      </c>
      <c r="B24" s="273" t="s">
        <v>1138</v>
      </c>
      <c r="C24" s="274">
        <f t="shared" si="0"/>
        <v>0</v>
      </c>
      <c r="D24" s="275"/>
      <c r="E24" s="276"/>
    </row>
    <row r="25" ht="20.1" customHeight="1" spans="1:5">
      <c r="A25" s="277">
        <v>220</v>
      </c>
      <c r="B25" s="273" t="s">
        <v>1139</v>
      </c>
      <c r="C25" s="274">
        <f t="shared" si="0"/>
        <v>0</v>
      </c>
      <c r="D25" s="275"/>
      <c r="E25" s="276"/>
    </row>
    <row r="26" ht="20.1" customHeight="1" spans="1:5">
      <c r="A26" s="277">
        <v>221</v>
      </c>
      <c r="B26" s="273" t="s">
        <v>925</v>
      </c>
      <c r="C26" s="274">
        <f t="shared" si="0"/>
        <v>0</v>
      </c>
      <c r="D26" s="275"/>
      <c r="E26" s="276"/>
    </row>
    <row r="27" ht="20.1" customHeight="1" spans="1:5">
      <c r="A27" s="277">
        <v>222</v>
      </c>
      <c r="B27" s="273" t="s">
        <v>1140</v>
      </c>
      <c r="C27" s="274">
        <f t="shared" si="0"/>
        <v>0</v>
      </c>
      <c r="D27" s="275"/>
      <c r="E27" s="276"/>
    </row>
    <row r="28" ht="20.1" customHeight="1" spans="1:5">
      <c r="A28" s="277">
        <v>227</v>
      </c>
      <c r="B28" s="273" t="s">
        <v>1052</v>
      </c>
      <c r="C28" s="274">
        <f t="shared" si="0"/>
        <v>0</v>
      </c>
      <c r="D28" s="275"/>
      <c r="E28" s="276"/>
    </row>
    <row r="29" ht="20.1" customHeight="1" spans="1:5">
      <c r="A29" s="277">
        <v>228</v>
      </c>
      <c r="B29" s="273" t="s">
        <v>1141</v>
      </c>
      <c r="C29" s="274">
        <f t="shared" si="0"/>
        <v>0</v>
      </c>
      <c r="D29" s="274"/>
      <c r="E29" s="265"/>
    </row>
    <row r="30" ht="20.1" customHeight="1" spans="1:5">
      <c r="A30" s="278">
        <v>229</v>
      </c>
      <c r="B30" s="279" t="s">
        <v>181</v>
      </c>
      <c r="C30" s="280">
        <f t="shared" si="0"/>
        <v>0</v>
      </c>
      <c r="D30" s="281"/>
      <c r="E30" s="282"/>
    </row>
  </sheetData>
  <mergeCells count="6">
    <mergeCell ref="A2:E2"/>
    <mergeCell ref="A3:E3"/>
    <mergeCell ref="C5:E5"/>
    <mergeCell ref="A7:B7"/>
    <mergeCell ref="A5:A6"/>
    <mergeCell ref="B5:B6"/>
  </mergeCells>
  <printOptions horizontalCentered="1"/>
  <pageMargins left="0.51" right="0.51" top="0.55" bottom="0.55" header="0.31" footer="0.31"/>
  <pageSetup paperSize="9" orientation="portrait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6"/>
  <sheetViews>
    <sheetView showZeros="0" workbookViewId="0">
      <selection activeCell="A2" sqref="A2:C2"/>
    </sheetView>
  </sheetViews>
  <sheetFormatPr defaultColWidth="9" defaultRowHeight="14.25" outlineLevelCol="2"/>
  <cols>
    <col min="1" max="1" width="12.625" customWidth="1"/>
    <col min="2" max="2" width="40.625" customWidth="1"/>
    <col min="3" max="3" width="20.625" customWidth="1"/>
  </cols>
  <sheetData>
    <row r="1" spans="1:1">
      <c r="A1" s="248" t="s">
        <v>1142</v>
      </c>
    </row>
    <row r="2" ht="24" spans="1:3">
      <c r="A2" s="249" t="s">
        <v>1143</v>
      </c>
      <c r="B2" s="249"/>
      <c r="C2" s="250"/>
    </row>
    <row r="3" ht="20.1" customHeight="1" spans="1:3">
      <c r="A3" s="251" t="s">
        <v>1144</v>
      </c>
      <c r="B3" s="251"/>
      <c r="C3" s="251"/>
    </row>
    <row r="4" spans="1:3">
      <c r="A4" s="248" t="s">
        <v>3</v>
      </c>
      <c r="B4" s="252"/>
      <c r="C4" s="253" t="s">
        <v>4</v>
      </c>
    </row>
    <row r="5" ht="39.95" customHeight="1" spans="1:3">
      <c r="A5" s="254" t="s">
        <v>5</v>
      </c>
      <c r="B5" s="255" t="s">
        <v>6</v>
      </c>
      <c r="C5" s="256" t="s">
        <v>1123</v>
      </c>
    </row>
    <row r="6" ht="20.1" customHeight="1" spans="1:3">
      <c r="A6" s="257" t="s">
        <v>1145</v>
      </c>
      <c r="B6" s="258"/>
      <c r="C6" s="259">
        <f>SUBTOTAL(9,C7:C108)</f>
        <v>0</v>
      </c>
    </row>
    <row r="7" ht="20.1" customHeight="1" spans="1:3">
      <c r="A7" s="260">
        <v>301</v>
      </c>
      <c r="B7" s="261" t="s">
        <v>1146</v>
      </c>
      <c r="C7" s="262">
        <f>SUBTOTAL(9,C8:C15)</f>
        <v>0</v>
      </c>
    </row>
    <row r="8" ht="20.1" customHeight="1" spans="1:3">
      <c r="A8" s="263">
        <v>30101</v>
      </c>
      <c r="B8" s="320" t="s">
        <v>1147</v>
      </c>
      <c r="C8" s="265"/>
    </row>
    <row r="9" ht="20.1" customHeight="1" spans="1:3">
      <c r="A9" s="263">
        <v>30102</v>
      </c>
      <c r="B9" s="320" t="s">
        <v>1148</v>
      </c>
      <c r="C9" s="265"/>
    </row>
    <row r="10" ht="20.1" customHeight="1" spans="1:3">
      <c r="A10" s="263">
        <v>30103</v>
      </c>
      <c r="B10" s="320" t="s">
        <v>1149</v>
      </c>
      <c r="C10" s="265"/>
    </row>
    <row r="11" ht="20.1" customHeight="1" spans="1:3">
      <c r="A11" s="263">
        <v>30104</v>
      </c>
      <c r="B11" s="320" t="s">
        <v>1150</v>
      </c>
      <c r="C11" s="265"/>
    </row>
    <row r="12" ht="20.1" customHeight="1" spans="1:3">
      <c r="A12" s="263">
        <v>30105</v>
      </c>
      <c r="B12" s="320" t="s">
        <v>1151</v>
      </c>
      <c r="C12" s="265"/>
    </row>
    <row r="13" ht="20.1" customHeight="1" spans="1:3">
      <c r="A13" s="263">
        <v>30106</v>
      </c>
      <c r="B13" s="320" t="s">
        <v>1152</v>
      </c>
      <c r="C13" s="265"/>
    </row>
    <row r="14" ht="20.1" customHeight="1" spans="1:3">
      <c r="A14" s="263">
        <v>30107</v>
      </c>
      <c r="B14" s="320" t="s">
        <v>1153</v>
      </c>
      <c r="C14" s="265"/>
    </row>
    <row r="15" ht="20.1" customHeight="1" spans="1:3">
      <c r="A15" s="263">
        <v>30199</v>
      </c>
      <c r="B15" s="264" t="s">
        <v>1154</v>
      </c>
      <c r="C15" s="265"/>
    </row>
    <row r="16" ht="20.1" customHeight="1" spans="1:3">
      <c r="A16" s="260">
        <v>302</v>
      </c>
      <c r="B16" s="261" t="s">
        <v>1155</v>
      </c>
      <c r="C16" s="262">
        <f>SUBTOTAL(9,C17:C48)</f>
        <v>0</v>
      </c>
    </row>
    <row r="17" ht="20.1" customHeight="1" spans="1:3">
      <c r="A17" s="263">
        <v>30201</v>
      </c>
      <c r="B17" s="320" t="s">
        <v>1156</v>
      </c>
      <c r="C17" s="265"/>
    </row>
    <row r="18" ht="20.1" customHeight="1" spans="1:3">
      <c r="A18" s="263">
        <v>30202</v>
      </c>
      <c r="B18" s="320" t="s">
        <v>1157</v>
      </c>
      <c r="C18" s="265"/>
    </row>
    <row r="19" ht="20.1" customHeight="1" spans="1:3">
      <c r="A19" s="263">
        <v>30203</v>
      </c>
      <c r="B19" s="320" t="s">
        <v>1158</v>
      </c>
      <c r="C19" s="265"/>
    </row>
    <row r="20" ht="20.1" customHeight="1" spans="1:3">
      <c r="A20" s="263">
        <v>30204</v>
      </c>
      <c r="B20" s="320" t="s">
        <v>1159</v>
      </c>
      <c r="C20" s="265"/>
    </row>
    <row r="21" ht="20.1" customHeight="1" spans="1:3">
      <c r="A21" s="263">
        <v>30205</v>
      </c>
      <c r="B21" s="320" t="s">
        <v>1160</v>
      </c>
      <c r="C21" s="265"/>
    </row>
    <row r="22" ht="20.1" customHeight="1" spans="1:3">
      <c r="A22" s="263">
        <v>30206</v>
      </c>
      <c r="B22" s="320" t="s">
        <v>1161</v>
      </c>
      <c r="C22" s="265"/>
    </row>
    <row r="23" ht="20.1" customHeight="1" spans="1:3">
      <c r="A23" s="263">
        <v>30207</v>
      </c>
      <c r="B23" s="320" t="s">
        <v>1162</v>
      </c>
      <c r="C23" s="265"/>
    </row>
    <row r="24" ht="20.1" customHeight="1" spans="1:3">
      <c r="A24" s="263">
        <v>30208</v>
      </c>
      <c r="B24" s="320" t="s">
        <v>1163</v>
      </c>
      <c r="C24" s="265"/>
    </row>
    <row r="25" ht="20.1" customHeight="1" spans="1:3">
      <c r="A25" s="263">
        <v>30209</v>
      </c>
      <c r="B25" s="320" t="s">
        <v>1164</v>
      </c>
      <c r="C25" s="265"/>
    </row>
    <row r="26" ht="20.1" customHeight="1" spans="1:3">
      <c r="A26" s="263">
        <v>30211</v>
      </c>
      <c r="B26" s="320" t="s">
        <v>1165</v>
      </c>
      <c r="C26" s="265"/>
    </row>
    <row r="27" ht="20.1" customHeight="1" spans="1:3">
      <c r="A27" s="263">
        <v>30212</v>
      </c>
      <c r="B27" s="320" t="s">
        <v>1166</v>
      </c>
      <c r="C27" s="265"/>
    </row>
    <row r="28" ht="20.1" customHeight="1" spans="1:3">
      <c r="A28" s="263">
        <v>30213</v>
      </c>
      <c r="B28" s="320" t="s">
        <v>1167</v>
      </c>
      <c r="C28" s="265"/>
    </row>
    <row r="29" ht="20.1" customHeight="1" spans="1:3">
      <c r="A29" s="263">
        <v>30214</v>
      </c>
      <c r="B29" s="320" t="s">
        <v>1168</v>
      </c>
      <c r="C29" s="265"/>
    </row>
    <row r="30" ht="20.1" customHeight="1" spans="1:3">
      <c r="A30" s="263">
        <v>30215</v>
      </c>
      <c r="B30" s="320" t="s">
        <v>1169</v>
      </c>
      <c r="C30" s="265"/>
    </row>
    <row r="31" ht="20.1" customHeight="1" spans="1:3">
      <c r="A31" s="263">
        <v>30216</v>
      </c>
      <c r="B31" s="320" t="s">
        <v>1170</v>
      </c>
      <c r="C31" s="265"/>
    </row>
    <row r="32" ht="20.1" customHeight="1" spans="1:3">
      <c r="A32" s="263">
        <v>30217</v>
      </c>
      <c r="B32" s="320" t="s">
        <v>1171</v>
      </c>
      <c r="C32" s="265"/>
    </row>
    <row r="33" ht="20.1" customHeight="1" spans="1:3">
      <c r="A33" s="263">
        <v>30218</v>
      </c>
      <c r="B33" s="320" t="s">
        <v>1172</v>
      </c>
      <c r="C33" s="265"/>
    </row>
    <row r="34" ht="20.1" customHeight="1" spans="1:3">
      <c r="A34" s="263">
        <v>30219</v>
      </c>
      <c r="B34" s="320" t="s">
        <v>1173</v>
      </c>
      <c r="C34" s="265"/>
    </row>
    <row r="35" ht="20.1" customHeight="1" spans="1:3">
      <c r="A35" s="263">
        <v>30220</v>
      </c>
      <c r="B35" s="320" t="s">
        <v>1174</v>
      </c>
      <c r="C35" s="265"/>
    </row>
    <row r="36" ht="20.1" customHeight="1" spans="1:3">
      <c r="A36" s="263">
        <v>30221</v>
      </c>
      <c r="B36" s="320" t="s">
        <v>1175</v>
      </c>
      <c r="C36" s="265"/>
    </row>
    <row r="37" ht="20.1" customHeight="1" spans="1:3">
      <c r="A37" s="263">
        <v>30222</v>
      </c>
      <c r="B37" s="320" t="s">
        <v>1176</v>
      </c>
      <c r="C37" s="265"/>
    </row>
    <row r="38" ht="20.1" customHeight="1" spans="1:3">
      <c r="A38" s="263">
        <v>30223</v>
      </c>
      <c r="B38" s="320" t="s">
        <v>1177</v>
      </c>
      <c r="C38" s="265"/>
    </row>
    <row r="39" ht="20.1" customHeight="1" spans="1:3">
      <c r="A39" s="263">
        <v>30224</v>
      </c>
      <c r="B39" s="320" t="s">
        <v>1178</v>
      </c>
      <c r="C39" s="265"/>
    </row>
    <row r="40" ht="20.1" customHeight="1" spans="1:3">
      <c r="A40" s="263">
        <v>30225</v>
      </c>
      <c r="B40" s="320" t="s">
        <v>1179</v>
      </c>
      <c r="C40" s="265"/>
    </row>
    <row r="41" ht="20.1" customHeight="1" spans="1:3">
      <c r="A41" s="263">
        <v>30226</v>
      </c>
      <c r="B41" s="320" t="s">
        <v>1180</v>
      </c>
      <c r="C41" s="265"/>
    </row>
    <row r="42" ht="20.1" customHeight="1" spans="1:3">
      <c r="A42" s="263">
        <v>30227</v>
      </c>
      <c r="B42" s="320" t="s">
        <v>1181</v>
      </c>
      <c r="C42" s="265"/>
    </row>
    <row r="43" ht="20.1" customHeight="1" spans="1:3">
      <c r="A43" s="263">
        <v>30228</v>
      </c>
      <c r="B43" s="320" t="s">
        <v>1182</v>
      </c>
      <c r="C43" s="265"/>
    </row>
    <row r="44" ht="20.1" customHeight="1" spans="1:3">
      <c r="A44" s="263">
        <v>30229</v>
      </c>
      <c r="B44" s="320" t="s">
        <v>1183</v>
      </c>
      <c r="C44" s="265"/>
    </row>
    <row r="45" ht="20.1" customHeight="1" spans="1:3">
      <c r="A45" s="263">
        <v>30231</v>
      </c>
      <c r="B45" s="320" t="s">
        <v>1184</v>
      </c>
      <c r="C45" s="265"/>
    </row>
    <row r="46" ht="20.1" customHeight="1" spans="1:3">
      <c r="A46" s="263">
        <v>30239</v>
      </c>
      <c r="B46" s="320" t="s">
        <v>1185</v>
      </c>
      <c r="C46" s="265"/>
    </row>
    <row r="47" ht="20.1" customHeight="1" spans="1:3">
      <c r="A47" s="263">
        <v>30240</v>
      </c>
      <c r="B47" s="320" t="s">
        <v>1186</v>
      </c>
      <c r="C47" s="265"/>
    </row>
    <row r="48" ht="20.1" customHeight="1" spans="1:3">
      <c r="A48" s="263">
        <v>30299</v>
      </c>
      <c r="B48" s="320" t="s">
        <v>1187</v>
      </c>
      <c r="C48" s="265"/>
    </row>
    <row r="49" ht="20.1" customHeight="1" spans="1:3">
      <c r="A49" s="260">
        <v>303</v>
      </c>
      <c r="B49" s="261" t="s">
        <v>1188</v>
      </c>
      <c r="C49" s="262">
        <f>SUBTOTAL(9,C50:C63)</f>
        <v>0</v>
      </c>
    </row>
    <row r="50" ht="20.1" customHeight="1" spans="1:3">
      <c r="A50" s="263">
        <v>30301</v>
      </c>
      <c r="B50" s="320" t="s">
        <v>1189</v>
      </c>
      <c r="C50" s="265"/>
    </row>
    <row r="51" ht="20.1" customHeight="1" spans="1:3">
      <c r="A51" s="263">
        <v>30302</v>
      </c>
      <c r="B51" s="320" t="s">
        <v>1190</v>
      </c>
      <c r="C51" s="265"/>
    </row>
    <row r="52" ht="20.1" customHeight="1" spans="1:3">
      <c r="A52" s="263">
        <v>30303</v>
      </c>
      <c r="B52" s="320" t="s">
        <v>1191</v>
      </c>
      <c r="C52" s="265"/>
    </row>
    <row r="53" ht="20.1" customHeight="1" spans="1:3">
      <c r="A53" s="263">
        <v>30304</v>
      </c>
      <c r="B53" s="320" t="s">
        <v>1192</v>
      </c>
      <c r="C53" s="265"/>
    </row>
    <row r="54" ht="20.1" customHeight="1" spans="1:3">
      <c r="A54" s="263">
        <v>30305</v>
      </c>
      <c r="B54" s="320" t="s">
        <v>1193</v>
      </c>
      <c r="C54" s="265"/>
    </row>
    <row r="55" ht="20.1" customHeight="1" spans="1:3">
      <c r="A55" s="263">
        <v>30306</v>
      </c>
      <c r="B55" s="320" t="s">
        <v>1194</v>
      </c>
      <c r="C55" s="265"/>
    </row>
    <row r="56" ht="20.1" customHeight="1" spans="1:3">
      <c r="A56" s="263">
        <v>30307</v>
      </c>
      <c r="B56" s="320" t="s">
        <v>1195</v>
      </c>
      <c r="C56" s="265"/>
    </row>
    <row r="57" ht="20.1" customHeight="1" spans="1:3">
      <c r="A57" s="263">
        <v>30308</v>
      </c>
      <c r="B57" s="320" t="s">
        <v>1196</v>
      </c>
      <c r="C57" s="265"/>
    </row>
    <row r="58" ht="20.1" customHeight="1" spans="1:3">
      <c r="A58" s="263">
        <v>30309</v>
      </c>
      <c r="B58" s="320" t="s">
        <v>1197</v>
      </c>
      <c r="C58" s="265"/>
    </row>
    <row r="59" ht="20.1" customHeight="1" spans="1:3">
      <c r="A59" s="263">
        <v>30310</v>
      </c>
      <c r="B59" s="320" t="s">
        <v>1198</v>
      </c>
      <c r="C59" s="265"/>
    </row>
    <row r="60" ht="20.1" customHeight="1" spans="1:3">
      <c r="A60" s="263">
        <v>30311</v>
      </c>
      <c r="B60" s="320" t="s">
        <v>1000</v>
      </c>
      <c r="C60" s="265"/>
    </row>
    <row r="61" ht="20.1" customHeight="1" spans="1:3">
      <c r="A61" s="263">
        <v>30312</v>
      </c>
      <c r="B61" s="320" t="s">
        <v>1001</v>
      </c>
      <c r="C61" s="265"/>
    </row>
    <row r="62" ht="20.1" customHeight="1" spans="1:3">
      <c r="A62" s="263">
        <v>30313</v>
      </c>
      <c r="B62" s="320" t="s">
        <v>1002</v>
      </c>
      <c r="C62" s="265"/>
    </row>
    <row r="63" ht="20.1" customHeight="1" spans="1:3">
      <c r="A63" s="263">
        <v>30399</v>
      </c>
      <c r="B63" s="320" t="s">
        <v>1199</v>
      </c>
      <c r="C63" s="265"/>
    </row>
    <row r="64" ht="20.1" customHeight="1" spans="1:3">
      <c r="A64" s="260">
        <v>304</v>
      </c>
      <c r="B64" s="261" t="s">
        <v>1200</v>
      </c>
      <c r="C64" s="262">
        <f>SUBTOTAL(9,C65:C68)</f>
        <v>0</v>
      </c>
    </row>
    <row r="65" ht="20.1" customHeight="1" spans="1:3">
      <c r="A65" s="263">
        <v>30401</v>
      </c>
      <c r="B65" s="320" t="s">
        <v>1201</v>
      </c>
      <c r="C65" s="265"/>
    </row>
    <row r="66" ht="20.1" customHeight="1" spans="1:3">
      <c r="A66" s="263">
        <v>30402</v>
      </c>
      <c r="B66" s="320" t="s">
        <v>1202</v>
      </c>
      <c r="C66" s="265"/>
    </row>
    <row r="67" ht="20.1" customHeight="1" spans="1:3">
      <c r="A67" s="263">
        <v>30403</v>
      </c>
      <c r="B67" s="320" t="s">
        <v>1203</v>
      </c>
      <c r="C67" s="265"/>
    </row>
    <row r="68" ht="20.1" customHeight="1" spans="1:3">
      <c r="A68" s="263">
        <v>30499</v>
      </c>
      <c r="B68" s="264" t="s">
        <v>1204</v>
      </c>
      <c r="C68" s="265"/>
    </row>
    <row r="69" ht="20.1" customHeight="1" spans="1:3">
      <c r="A69" s="260">
        <v>305</v>
      </c>
      <c r="B69" s="261" t="s">
        <v>1205</v>
      </c>
      <c r="C69" s="262">
        <f>SUBTOTAL(9,C70:C71)</f>
        <v>0</v>
      </c>
    </row>
    <row r="70" ht="20.1" customHeight="1" spans="1:3">
      <c r="A70" s="263">
        <v>30501</v>
      </c>
      <c r="B70" s="320" t="s">
        <v>1206</v>
      </c>
      <c r="C70" s="265"/>
    </row>
    <row r="71" ht="20.1" customHeight="1" spans="1:3">
      <c r="A71" s="263">
        <v>30502</v>
      </c>
      <c r="B71" s="320" t="s">
        <v>1207</v>
      </c>
      <c r="C71" s="265"/>
    </row>
    <row r="72" ht="20.1" customHeight="1" spans="1:3">
      <c r="A72" s="260">
        <v>307</v>
      </c>
      <c r="B72" s="261" t="s">
        <v>1208</v>
      </c>
      <c r="C72" s="262">
        <f>SUBTOTAL(9,C73:C74)</f>
        <v>0</v>
      </c>
    </row>
    <row r="73" ht="20.1" customHeight="1" spans="1:3">
      <c r="A73" s="263">
        <v>30701</v>
      </c>
      <c r="B73" s="320" t="s">
        <v>1061</v>
      </c>
      <c r="C73" s="265"/>
    </row>
    <row r="74" ht="20.1" customHeight="1" spans="1:3">
      <c r="A74" s="263">
        <v>30707</v>
      </c>
      <c r="B74" s="320" t="s">
        <v>1062</v>
      </c>
      <c r="C74" s="265"/>
    </row>
    <row r="75" ht="20.1" customHeight="1" spans="1:3">
      <c r="A75" s="260">
        <v>309</v>
      </c>
      <c r="B75" s="261" t="s">
        <v>1209</v>
      </c>
      <c r="C75" s="262">
        <f>SUBTOTAL(9,C76:C85)</f>
        <v>0</v>
      </c>
    </row>
    <row r="76" ht="20.1" customHeight="1" spans="1:3">
      <c r="A76" s="263">
        <v>30901</v>
      </c>
      <c r="B76" s="320" t="s">
        <v>1210</v>
      </c>
      <c r="C76" s="265"/>
    </row>
    <row r="77" ht="20.1" customHeight="1" spans="1:3">
      <c r="A77" s="263">
        <v>30902</v>
      </c>
      <c r="B77" s="320" t="s">
        <v>1211</v>
      </c>
      <c r="C77" s="265"/>
    </row>
    <row r="78" ht="20.1" customHeight="1" spans="1:3">
      <c r="A78" s="263">
        <v>30903</v>
      </c>
      <c r="B78" s="320" t="s">
        <v>1212</v>
      </c>
      <c r="C78" s="265"/>
    </row>
    <row r="79" ht="20.1" customHeight="1" spans="1:3">
      <c r="A79" s="263">
        <v>30905</v>
      </c>
      <c r="B79" s="320" t="s">
        <v>1213</v>
      </c>
      <c r="C79" s="265"/>
    </row>
    <row r="80" ht="20.1" customHeight="1" spans="1:3">
      <c r="A80" s="263">
        <v>30906</v>
      </c>
      <c r="B80" s="320" t="s">
        <v>1214</v>
      </c>
      <c r="C80" s="265"/>
    </row>
    <row r="81" ht="20.1" customHeight="1" spans="1:3">
      <c r="A81" s="263">
        <v>30907</v>
      </c>
      <c r="B81" s="320" t="s">
        <v>1215</v>
      </c>
      <c r="C81" s="265"/>
    </row>
    <row r="82" ht="20.1" customHeight="1" spans="1:3">
      <c r="A82" s="263">
        <v>30908</v>
      </c>
      <c r="B82" s="320" t="s">
        <v>1216</v>
      </c>
      <c r="C82" s="265"/>
    </row>
    <row r="83" ht="20.1" customHeight="1" spans="1:3">
      <c r="A83" s="263">
        <v>30913</v>
      </c>
      <c r="B83" s="320" t="s">
        <v>1217</v>
      </c>
      <c r="C83" s="265"/>
    </row>
    <row r="84" ht="20.1" customHeight="1" spans="1:3">
      <c r="A84" s="263">
        <v>30919</v>
      </c>
      <c r="B84" s="320" t="s">
        <v>1218</v>
      </c>
      <c r="C84" s="265"/>
    </row>
    <row r="85" ht="20.1" customHeight="1" spans="1:3">
      <c r="A85" s="263">
        <v>30999</v>
      </c>
      <c r="B85" s="320" t="s">
        <v>1219</v>
      </c>
      <c r="C85" s="265"/>
    </row>
    <row r="86" ht="20.1" customHeight="1" spans="1:3">
      <c r="A86" s="260">
        <v>310</v>
      </c>
      <c r="B86" s="261" t="s">
        <v>1220</v>
      </c>
      <c r="C86" s="262">
        <f>SUBTOTAL(9,C87:C101)</f>
        <v>0</v>
      </c>
    </row>
    <row r="87" ht="20.1" customHeight="1" spans="1:3">
      <c r="A87" s="263">
        <v>31001</v>
      </c>
      <c r="B87" s="320" t="s">
        <v>1210</v>
      </c>
      <c r="C87" s="265"/>
    </row>
    <row r="88" ht="20.1" customHeight="1" spans="1:3">
      <c r="A88" s="263">
        <v>31002</v>
      </c>
      <c r="B88" s="320" t="s">
        <v>1211</v>
      </c>
      <c r="C88" s="265"/>
    </row>
    <row r="89" ht="20.1" customHeight="1" spans="1:3">
      <c r="A89" s="263">
        <v>31003</v>
      </c>
      <c r="B89" s="320" t="s">
        <v>1212</v>
      </c>
      <c r="C89" s="265"/>
    </row>
    <row r="90" ht="20.1" customHeight="1" spans="1:3">
      <c r="A90" s="263">
        <v>31005</v>
      </c>
      <c r="B90" s="320" t="s">
        <v>1213</v>
      </c>
      <c r="C90" s="265"/>
    </row>
    <row r="91" ht="20.1" customHeight="1" spans="1:3">
      <c r="A91" s="263">
        <v>31006</v>
      </c>
      <c r="B91" s="320" t="s">
        <v>1214</v>
      </c>
      <c r="C91" s="265"/>
    </row>
    <row r="92" ht="20.1" customHeight="1" spans="1:3">
      <c r="A92" s="263">
        <v>31007</v>
      </c>
      <c r="B92" s="320" t="s">
        <v>1215</v>
      </c>
      <c r="C92" s="265"/>
    </row>
    <row r="93" ht="20.1" customHeight="1" spans="1:3">
      <c r="A93" s="263">
        <v>31008</v>
      </c>
      <c r="B93" s="320" t="s">
        <v>1216</v>
      </c>
      <c r="C93" s="265"/>
    </row>
    <row r="94" ht="20.1" customHeight="1" spans="1:3">
      <c r="A94" s="263">
        <v>31009</v>
      </c>
      <c r="B94" s="320" t="s">
        <v>1221</v>
      </c>
      <c r="C94" s="265"/>
    </row>
    <row r="95" ht="20.1" customHeight="1" spans="1:3">
      <c r="A95" s="263">
        <v>31010</v>
      </c>
      <c r="B95" s="320" t="s">
        <v>1222</v>
      </c>
      <c r="C95" s="265"/>
    </row>
    <row r="96" ht="20.1" customHeight="1" spans="1:3">
      <c r="A96" s="263">
        <v>31011</v>
      </c>
      <c r="B96" s="320" t="s">
        <v>1223</v>
      </c>
      <c r="C96" s="265"/>
    </row>
    <row r="97" ht="20.1" customHeight="1" spans="1:3">
      <c r="A97" s="263">
        <v>31012</v>
      </c>
      <c r="B97" s="320" t="s">
        <v>1224</v>
      </c>
      <c r="C97" s="265"/>
    </row>
    <row r="98" ht="20.1" customHeight="1" spans="1:3">
      <c r="A98" s="263">
        <v>31013</v>
      </c>
      <c r="B98" s="320" t="s">
        <v>1217</v>
      </c>
      <c r="C98" s="265"/>
    </row>
    <row r="99" ht="20.1" customHeight="1" spans="1:3">
      <c r="A99" s="263">
        <v>31019</v>
      </c>
      <c r="B99" s="320" t="s">
        <v>1218</v>
      </c>
      <c r="C99" s="265"/>
    </row>
    <row r="100" ht="20.1" customHeight="1" spans="1:3">
      <c r="A100" s="263">
        <v>31020</v>
      </c>
      <c r="B100" s="320" t="s">
        <v>1225</v>
      </c>
      <c r="C100" s="265"/>
    </row>
    <row r="101" ht="20.1" customHeight="1" spans="1:3">
      <c r="A101" s="263">
        <v>30999</v>
      </c>
      <c r="B101" s="320" t="s">
        <v>1219</v>
      </c>
      <c r="C101" s="265"/>
    </row>
    <row r="102" ht="20.1" customHeight="1" spans="1:3">
      <c r="A102" s="260">
        <v>399</v>
      </c>
      <c r="B102" s="261" t="s">
        <v>181</v>
      </c>
      <c r="C102" s="262">
        <f>SUBTOTAL(9,C103:C108)</f>
        <v>0</v>
      </c>
    </row>
    <row r="103" ht="20.1" customHeight="1" spans="1:3">
      <c r="A103" s="263">
        <v>39901</v>
      </c>
      <c r="B103" s="320" t="s">
        <v>1052</v>
      </c>
      <c r="C103" s="265"/>
    </row>
    <row r="104" ht="20.1" customHeight="1" spans="1:3">
      <c r="A104" s="263">
        <v>39902</v>
      </c>
      <c r="B104" s="320" t="s">
        <v>1226</v>
      </c>
      <c r="C104" s="265"/>
    </row>
    <row r="105" ht="20.1" customHeight="1" spans="1:3">
      <c r="A105" s="263">
        <v>39903</v>
      </c>
      <c r="B105" s="320" t="s">
        <v>434</v>
      </c>
      <c r="C105" s="265"/>
    </row>
    <row r="106" ht="20.1" customHeight="1" spans="1:3">
      <c r="A106" s="263">
        <v>39906</v>
      </c>
      <c r="B106" s="320" t="s">
        <v>1227</v>
      </c>
      <c r="C106" s="265"/>
    </row>
    <row r="107" ht="20.1" customHeight="1" spans="1:3">
      <c r="A107" s="263">
        <v>39907</v>
      </c>
      <c r="B107" s="320" t="s">
        <v>1228</v>
      </c>
      <c r="C107" s="265"/>
    </row>
    <row r="108" ht="20.1" customHeight="1" spans="1:3">
      <c r="A108" s="263">
        <v>39999</v>
      </c>
      <c r="B108" s="320" t="s">
        <v>181</v>
      </c>
      <c r="C108" s="265"/>
    </row>
    <row r="109" ht="20.1" customHeight="1"/>
    <row r="110" ht="20.1" customHeight="1"/>
    <row r="111" ht="20.1" customHeight="1"/>
    <row r="112" ht="20.1" customHeight="1"/>
    <row r="113" ht="20.1" customHeight="1"/>
    <row r="114" ht="20.1" customHeight="1"/>
    <row r="115" ht="20.1" customHeight="1"/>
    <row r="116" ht="20.1" customHeight="1"/>
    <row r="117" ht="20.1" customHeight="1"/>
    <row r="118" ht="20.1" customHeight="1"/>
    <row r="119" ht="20.1" customHeight="1"/>
    <row r="120" ht="20.1" customHeight="1"/>
    <row r="121" ht="20.1" customHeight="1"/>
    <row r="122" ht="20.1" customHeight="1"/>
    <row r="123" ht="20.1" customHeight="1"/>
    <row r="124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  <row r="135" ht="20.1" customHeight="1"/>
    <row r="136" ht="20.1" customHeight="1"/>
  </sheetData>
  <mergeCells count="3">
    <mergeCell ref="A2:C2"/>
    <mergeCell ref="A3:C3"/>
    <mergeCell ref="A6:B6"/>
  </mergeCells>
  <printOptions horizontalCentered="1"/>
  <pageMargins left="0.51" right="0.51" top="0.55" bottom="0.55" header="0.31" footer="0.31"/>
  <pageSetup paperSize="9" orientation="portrait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  <pageSetUpPr fitToPage="1"/>
  </sheetPr>
  <dimension ref="A1:F20"/>
  <sheetViews>
    <sheetView showZeros="0" tabSelected="1" workbookViewId="0">
      <selection activeCell="L16" sqref="L16"/>
    </sheetView>
  </sheetViews>
  <sheetFormatPr defaultColWidth="9" defaultRowHeight="14.25" outlineLevelCol="5"/>
  <cols>
    <col min="1" max="1" width="35.2666666666667" style="208" customWidth="1"/>
    <col min="2" max="2" width="12.775" style="208" customWidth="1"/>
    <col min="3" max="3" width="11.3916666666667" style="208" customWidth="1"/>
    <col min="4" max="4" width="34.2916666666667" style="208" customWidth="1"/>
    <col min="5" max="5" width="13.6083333333333" style="208" customWidth="1"/>
    <col min="6" max="6" width="11.6666666666667" style="208" customWidth="1"/>
    <col min="7" max="16384" width="9" style="208"/>
  </cols>
  <sheetData>
    <row r="1" s="206" customFormat="1" ht="16.5" spans="1:1">
      <c r="A1" s="209" t="s">
        <v>1229</v>
      </c>
    </row>
    <row r="2" ht="24" spans="1:6">
      <c r="A2" s="321" t="s">
        <v>1230</v>
      </c>
      <c r="B2" s="210"/>
      <c r="C2" s="210"/>
      <c r="D2" s="210"/>
      <c r="E2" s="210"/>
      <c r="F2" s="210"/>
    </row>
    <row r="3" s="207" customFormat="1" ht="19.5" customHeight="1" spans="1:6">
      <c r="A3" s="211" t="s">
        <v>1231</v>
      </c>
      <c r="B3" s="211"/>
      <c r="C3" s="211"/>
      <c r="D3" s="211"/>
      <c r="E3" s="212"/>
      <c r="F3" s="212"/>
    </row>
    <row r="4" ht="27.95" customHeight="1" spans="1:6">
      <c r="A4" s="213" t="s">
        <v>1232</v>
      </c>
      <c r="B4" s="214"/>
      <c r="C4" s="214"/>
      <c r="D4" s="214" t="s">
        <v>1233</v>
      </c>
      <c r="E4" s="215"/>
      <c r="F4" s="216"/>
    </row>
    <row r="5" ht="27.95" customHeight="1" spans="1:6">
      <c r="A5" s="217" t="s">
        <v>1234</v>
      </c>
      <c r="B5" s="322" t="s">
        <v>1235</v>
      </c>
      <c r="C5" s="219" t="s">
        <v>1236</v>
      </c>
      <c r="D5" s="220" t="s">
        <v>1234</v>
      </c>
      <c r="E5" s="322" t="s">
        <v>1235</v>
      </c>
      <c r="F5" s="221" t="s">
        <v>1236</v>
      </c>
    </row>
    <row r="6" ht="27.95" customHeight="1" spans="1:6">
      <c r="A6" s="222" t="s">
        <v>1237</v>
      </c>
      <c r="B6" s="223">
        <v>18901</v>
      </c>
      <c r="C6" s="224">
        <v>-37.5756620428752</v>
      </c>
      <c r="D6" s="323" t="s">
        <v>1238</v>
      </c>
      <c r="E6" s="226"/>
      <c r="F6" s="227"/>
    </row>
    <row r="7" ht="27.95" customHeight="1" spans="1:6">
      <c r="A7" s="222" t="s">
        <v>1239</v>
      </c>
      <c r="B7" s="223"/>
      <c r="C7" s="224"/>
      <c r="D7" s="225" t="s">
        <v>1240</v>
      </c>
      <c r="E7" s="226"/>
      <c r="F7" s="227"/>
    </row>
    <row r="8" ht="27.95" customHeight="1" spans="1:6">
      <c r="A8" s="222" t="s">
        <v>1241</v>
      </c>
      <c r="B8" s="223"/>
      <c r="C8" s="224"/>
      <c r="D8" s="225" t="s">
        <v>1242</v>
      </c>
      <c r="E8" s="226"/>
      <c r="F8" s="227"/>
    </row>
    <row r="9" ht="27.95" customHeight="1" spans="1:6">
      <c r="A9" s="222" t="s">
        <v>1243</v>
      </c>
      <c r="B9" s="223"/>
      <c r="C9" s="224"/>
      <c r="D9" s="225" t="s">
        <v>1244</v>
      </c>
      <c r="E9" s="226"/>
      <c r="F9" s="227"/>
    </row>
    <row r="10" ht="27.95" customHeight="1" spans="1:6">
      <c r="A10" s="222" t="s">
        <v>1245</v>
      </c>
      <c r="B10" s="223">
        <v>0</v>
      </c>
      <c r="C10" s="224"/>
      <c r="D10" s="228" t="s">
        <v>1246</v>
      </c>
      <c r="E10" s="226"/>
      <c r="F10" s="227"/>
    </row>
    <row r="11" ht="27.95" customHeight="1" spans="1:6">
      <c r="A11" s="222"/>
      <c r="B11" s="223"/>
      <c r="C11" s="224"/>
      <c r="D11" s="324" t="s">
        <v>1247</v>
      </c>
      <c r="E11" s="226"/>
      <c r="F11" s="227"/>
    </row>
    <row r="12" ht="27.95" customHeight="1" spans="1:6">
      <c r="A12" s="222"/>
      <c r="B12" s="223"/>
      <c r="C12" s="224"/>
      <c r="D12" s="229"/>
      <c r="E12" s="230"/>
      <c r="F12" s="227"/>
    </row>
    <row r="13" ht="27.95" customHeight="1" spans="1:6">
      <c r="A13" s="325" t="s">
        <v>1248</v>
      </c>
      <c r="B13" s="232">
        <f>SUM(B6:B10)</f>
        <v>18901</v>
      </c>
      <c r="C13" s="224">
        <v>-37.5756620428752</v>
      </c>
      <c r="D13" s="326" t="s">
        <v>1249</v>
      </c>
      <c r="E13" s="234" t="s">
        <v>1250</v>
      </c>
      <c r="F13" s="235"/>
    </row>
    <row r="14" ht="27.95" customHeight="1" spans="1:6">
      <c r="A14" s="236" t="s">
        <v>1251</v>
      </c>
      <c r="B14" s="223"/>
      <c r="C14" s="224"/>
      <c r="D14" s="229" t="s">
        <v>1252</v>
      </c>
      <c r="E14" s="230">
        <v>18901</v>
      </c>
      <c r="F14" s="227">
        <v>-37.5756620428752</v>
      </c>
    </row>
    <row r="15" ht="27.95" customHeight="1" spans="1:6">
      <c r="A15" s="327" t="s">
        <v>1253</v>
      </c>
      <c r="B15" s="238">
        <v>130</v>
      </c>
      <c r="C15" s="224">
        <v>0</v>
      </c>
      <c r="D15" s="328" t="s">
        <v>1254</v>
      </c>
      <c r="E15" s="230">
        <v>130</v>
      </c>
      <c r="F15" s="227">
        <v>0</v>
      </c>
    </row>
    <row r="16" ht="27.95" customHeight="1" spans="1:6">
      <c r="A16" s="222"/>
      <c r="B16" s="223"/>
      <c r="C16" s="224"/>
      <c r="D16" s="229"/>
      <c r="E16" s="230"/>
      <c r="F16" s="227"/>
    </row>
    <row r="17" ht="27.95" customHeight="1" spans="1:6">
      <c r="A17" s="329" t="s">
        <v>1255</v>
      </c>
      <c r="B17" s="241">
        <f>B13+B14+B15</f>
        <v>19031</v>
      </c>
      <c r="C17" s="242">
        <v>-37.4222919937206</v>
      </c>
      <c r="D17" s="330" t="s">
        <v>1256</v>
      </c>
      <c r="E17" s="244">
        <f>E13+E14+E15</f>
        <v>19031</v>
      </c>
      <c r="F17" s="245">
        <v>-37.4222919937206</v>
      </c>
    </row>
    <row r="18" ht="17.25" customHeight="1" spans="1:6">
      <c r="A18" s="207" t="s">
        <v>1257</v>
      </c>
      <c r="B18" s="246"/>
      <c r="C18" s="246"/>
      <c r="D18" s="246"/>
      <c r="E18" s="246"/>
      <c r="F18" s="246"/>
    </row>
    <row r="19" spans="5:6">
      <c r="E19" s="247"/>
      <c r="F19" s="247"/>
    </row>
    <row r="20" ht="26.25" customHeight="1"/>
  </sheetData>
  <mergeCells count="4">
    <mergeCell ref="A2:F2"/>
    <mergeCell ref="E3:F3"/>
    <mergeCell ref="A4:C4"/>
    <mergeCell ref="D4:F4"/>
  </mergeCells>
  <printOptions horizontalCentered="1"/>
  <pageMargins left="0.389583333333333" right="0.389583333333333" top="0.786805555555556" bottom="0.389583333333333" header="0.310416666666667" footer="0.310416666666667"/>
  <pageSetup paperSize="9" firstPageNumber="22" fitToHeight="0" orientation="landscape" useFirstPageNumber="1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  <pageSetUpPr fitToPage="1"/>
  </sheetPr>
  <dimension ref="A1:AT70"/>
  <sheetViews>
    <sheetView workbookViewId="0">
      <selection activeCell="P41" sqref="P41"/>
    </sheetView>
  </sheetViews>
  <sheetFormatPr defaultColWidth="0" defaultRowHeight="14.25"/>
  <cols>
    <col min="1" max="1" width="46.25" style="149" customWidth="1"/>
    <col min="2" max="2" width="15.625" style="150" hidden="1" customWidth="1"/>
    <col min="3" max="3" width="1.625" style="151" hidden="1" customWidth="1"/>
    <col min="4" max="4" width="12.25" style="151" customWidth="1"/>
    <col min="5" max="5" width="1.625" style="151" customWidth="1"/>
    <col min="6" max="6" width="11.375" style="151" customWidth="1"/>
    <col min="7" max="7" width="1.625" style="151" customWidth="1"/>
    <col min="8" max="8" width="11.5" style="151" customWidth="1"/>
    <col min="9" max="9" width="1.625" style="151" customWidth="1"/>
    <col min="10" max="11" width="11.375" style="151" customWidth="1"/>
    <col min="12" max="12" width="45.375" style="151" customWidth="1"/>
    <col min="13" max="13" width="1.25" style="151" customWidth="1"/>
    <col min="14" max="17" width="10.625" style="151" hidden="1" customWidth="1"/>
    <col min="18" max="19" width="9" style="151" hidden="1" customWidth="1"/>
    <col min="20" max="32" width="9" style="151" customWidth="1"/>
    <col min="33" max="192" width="0" style="151" hidden="1" customWidth="1"/>
    <col min="193" max="198" width="9" style="151" customWidth="1"/>
    <col min="199" max="199" width="42.5" style="151" customWidth="1"/>
    <col min="200" max="16384" width="0" style="151" hidden="1"/>
  </cols>
  <sheetData>
    <row r="1" ht="30" customHeight="1" spans="1:12">
      <c r="A1" s="152" t="s">
        <v>1258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</row>
    <row r="2" s="147" customFormat="1" ht="17.25" customHeight="1" spans="1:12">
      <c r="A2" s="153" t="s">
        <v>1231</v>
      </c>
      <c r="B2" s="154"/>
      <c r="D2" s="154"/>
      <c r="F2" s="154"/>
      <c r="G2" s="154"/>
      <c r="H2" s="154"/>
      <c r="I2" s="154"/>
      <c r="J2" s="154"/>
      <c r="K2" s="147" t="s">
        <v>4</v>
      </c>
      <c r="L2" s="177" t="s">
        <v>4</v>
      </c>
    </row>
    <row r="3" ht="24.95" customHeight="1" spans="1:12">
      <c r="A3" s="155" t="s">
        <v>1259</v>
      </c>
      <c r="B3" s="156" t="s">
        <v>1260</v>
      </c>
      <c r="C3" s="157"/>
      <c r="D3" s="158" t="s">
        <v>1261</v>
      </c>
      <c r="E3" s="157"/>
      <c r="F3" s="158" t="s">
        <v>1262</v>
      </c>
      <c r="G3" s="157"/>
      <c r="H3" s="159" t="s">
        <v>1263</v>
      </c>
      <c r="I3" s="157"/>
      <c r="J3" s="158" t="s">
        <v>1264</v>
      </c>
      <c r="K3" s="158"/>
      <c r="L3" s="158" t="s">
        <v>1265</v>
      </c>
    </row>
    <row r="4" ht="24.95" customHeight="1" spans="1:12">
      <c r="A4" s="160"/>
      <c r="B4" s="156"/>
      <c r="C4" s="161"/>
      <c r="D4" s="158"/>
      <c r="E4" s="161"/>
      <c r="F4" s="158"/>
      <c r="G4" s="161"/>
      <c r="H4" s="162"/>
      <c r="I4" s="161"/>
      <c r="J4" s="158" t="s">
        <v>1266</v>
      </c>
      <c r="K4" s="158" t="s">
        <v>1267</v>
      </c>
      <c r="L4" s="158"/>
    </row>
    <row r="5" ht="24.95" customHeight="1" spans="1:17">
      <c r="A5" s="163" t="s">
        <v>1268</v>
      </c>
      <c r="B5" s="164">
        <f>SUM(B6+B7+B37+B38+B39+B40+B43+B47)</f>
        <v>725422</v>
      </c>
      <c r="C5" s="161"/>
      <c r="D5" s="164">
        <f>SUM(D6+D7+D37+D38+D39+D40+D43+D47)</f>
        <v>771823.74</v>
      </c>
      <c r="E5" s="161"/>
      <c r="F5" s="164">
        <f>SUM(F6+F7+F37+F38+F39+F40+F43+F47)</f>
        <v>854098.8</v>
      </c>
      <c r="G5" s="161"/>
      <c r="H5" s="164">
        <f>SUM(H6+H7+H37+H38+H39+H40+H43+H47)</f>
        <v>902024.11</v>
      </c>
      <c r="I5" s="161"/>
      <c r="J5" s="178">
        <f>SUM(J6+J7+J37+J38+J39+J40+J43+J47)</f>
        <v>865473</v>
      </c>
      <c r="K5" s="179">
        <f>J5-F5</f>
        <v>11374.2</v>
      </c>
      <c r="L5" s="180"/>
      <c r="M5" s="176"/>
      <c r="N5" s="176"/>
      <c r="Q5" s="176"/>
    </row>
    <row r="6" ht="24.95" customHeight="1" spans="1:17">
      <c r="A6" s="163" t="s">
        <v>1269</v>
      </c>
      <c r="B6" s="165">
        <f>'[2]1'!B5</f>
        <v>214304</v>
      </c>
      <c r="C6" s="161"/>
      <c r="D6" s="165">
        <f>'[2]1'!D5</f>
        <v>201667.74</v>
      </c>
      <c r="E6" s="161"/>
      <c r="F6" s="165">
        <f>'[2]1'!F5</f>
        <v>204489</v>
      </c>
      <c r="G6" s="161"/>
      <c r="H6" s="165">
        <f>'[2]1'!J5</f>
        <v>204524</v>
      </c>
      <c r="I6" s="161"/>
      <c r="J6" s="181">
        <f>'[2]1'!O5</f>
        <v>216040</v>
      </c>
      <c r="K6" s="182">
        <f t="shared" ref="K6:K51" si="0">J6-F6</f>
        <v>11551</v>
      </c>
      <c r="L6" s="183"/>
      <c r="M6" s="176"/>
      <c r="N6" s="176"/>
      <c r="Q6" s="176"/>
    </row>
    <row r="7" ht="24.95" customHeight="1" spans="1:18">
      <c r="A7" s="163" t="s">
        <v>1270</v>
      </c>
      <c r="B7" s="165">
        <f>B8+B12+B35</f>
        <v>369578</v>
      </c>
      <c r="C7" s="161"/>
      <c r="D7" s="165">
        <f>SUM(D8+D12+D35)</f>
        <v>365028</v>
      </c>
      <c r="E7" s="161"/>
      <c r="F7" s="165">
        <f>SUM(F8+F12+F35)+F36</f>
        <v>414180</v>
      </c>
      <c r="G7" s="161"/>
      <c r="H7" s="165">
        <f>SUM(H8+H12+H35)+H36</f>
        <v>462639.31</v>
      </c>
      <c r="I7" s="161"/>
      <c r="J7" s="181">
        <f>SUM(J8+J12+J35)+J36</f>
        <v>387462</v>
      </c>
      <c r="K7" s="182">
        <f t="shared" si="0"/>
        <v>-26718</v>
      </c>
      <c r="L7" s="183"/>
      <c r="M7" s="176"/>
      <c r="N7" s="176"/>
      <c r="Q7" s="176"/>
      <c r="R7" s="176"/>
    </row>
    <row r="8" ht="24.95" customHeight="1" spans="1:14">
      <c r="A8" s="163" t="s">
        <v>1271</v>
      </c>
      <c r="B8" s="165">
        <f>SUM(B9:B11)</f>
        <v>27503</v>
      </c>
      <c r="C8" s="161"/>
      <c r="D8" s="165">
        <f>SUM(D9:D11)</f>
        <v>27503</v>
      </c>
      <c r="E8" s="161"/>
      <c r="F8" s="165">
        <f>SUM(F9:F11)</f>
        <v>27503</v>
      </c>
      <c r="G8" s="161"/>
      <c r="H8" s="165">
        <f>SUM(H9:H11)</f>
        <v>27503</v>
      </c>
      <c r="I8" s="161"/>
      <c r="J8" s="181">
        <f>SUM(J9:J11)</f>
        <v>27503</v>
      </c>
      <c r="K8" s="182">
        <f t="shared" si="0"/>
        <v>0</v>
      </c>
      <c r="L8" s="184" t="s">
        <v>1272</v>
      </c>
      <c r="M8" s="176"/>
      <c r="N8" s="176"/>
    </row>
    <row r="9" ht="24.95" customHeight="1" spans="1:14">
      <c r="A9" s="166" t="s">
        <v>1273</v>
      </c>
      <c r="B9" s="167">
        <v>13178</v>
      </c>
      <c r="C9" s="161"/>
      <c r="D9" s="167">
        <v>13178</v>
      </c>
      <c r="E9" s="161"/>
      <c r="F9" s="167">
        <v>13178</v>
      </c>
      <c r="G9" s="161"/>
      <c r="H9" s="167">
        <v>13178</v>
      </c>
      <c r="I9" s="161"/>
      <c r="J9" s="185">
        <v>13178</v>
      </c>
      <c r="K9" s="186">
        <f t="shared" si="0"/>
        <v>0</v>
      </c>
      <c r="L9" s="184"/>
      <c r="M9" s="176"/>
      <c r="N9" s="176"/>
    </row>
    <row r="10" ht="24.95" customHeight="1" spans="1:46">
      <c r="A10" s="166" t="s">
        <v>1274</v>
      </c>
      <c r="B10" s="167">
        <v>1657</v>
      </c>
      <c r="C10" s="161"/>
      <c r="D10" s="167">
        <v>1657</v>
      </c>
      <c r="E10" s="161"/>
      <c r="F10" s="167">
        <v>1657</v>
      </c>
      <c r="G10" s="161"/>
      <c r="H10" s="167">
        <v>1657</v>
      </c>
      <c r="I10" s="161"/>
      <c r="J10" s="185">
        <v>1657</v>
      </c>
      <c r="K10" s="186">
        <f t="shared" si="0"/>
        <v>0</v>
      </c>
      <c r="L10" s="184"/>
      <c r="M10" s="176"/>
      <c r="N10" s="176"/>
      <c r="AT10" s="205"/>
    </row>
    <row r="11" ht="24.95" customHeight="1" spans="1:46">
      <c r="A11" s="166" t="s">
        <v>1275</v>
      </c>
      <c r="B11" s="167">
        <v>12668</v>
      </c>
      <c r="C11" s="161"/>
      <c r="D11" s="167">
        <v>12668</v>
      </c>
      <c r="E11" s="161"/>
      <c r="F11" s="167">
        <v>12668</v>
      </c>
      <c r="G11" s="161"/>
      <c r="H11" s="167">
        <v>12668</v>
      </c>
      <c r="I11" s="161"/>
      <c r="J11" s="185">
        <v>12668</v>
      </c>
      <c r="K11" s="186">
        <f t="shared" si="0"/>
        <v>0</v>
      </c>
      <c r="L11" s="184"/>
      <c r="M11" s="176"/>
      <c r="N11" s="176"/>
      <c r="AT11" s="205"/>
    </row>
    <row r="12" ht="24.95" customHeight="1" spans="1:46">
      <c r="A12" s="163" t="s">
        <v>1276</v>
      </c>
      <c r="B12" s="165">
        <f>SUM(B13:B34)-B24</f>
        <v>172939</v>
      </c>
      <c r="C12" s="161"/>
      <c r="D12" s="165">
        <f>SUM(D13:D34)-D24</f>
        <v>224761</v>
      </c>
      <c r="E12" s="161"/>
      <c r="F12" s="165">
        <f>SUM(F13:F34)-F24</f>
        <v>249267</v>
      </c>
      <c r="G12" s="161"/>
      <c r="H12" s="165">
        <f>SUM(H13:H34)-H24</f>
        <v>291628.31</v>
      </c>
      <c r="I12" s="161"/>
      <c r="J12" s="181">
        <f>SUM(J13:J34)-J24</f>
        <v>244959</v>
      </c>
      <c r="K12" s="182">
        <f t="shared" si="0"/>
        <v>-4308</v>
      </c>
      <c r="L12" s="187"/>
      <c r="M12" s="176"/>
      <c r="N12" s="176"/>
      <c r="AT12" s="205"/>
    </row>
    <row r="13" ht="24.95" customHeight="1" spans="1:46">
      <c r="A13" s="166" t="s">
        <v>1277</v>
      </c>
      <c r="B13" s="167">
        <v>44807</v>
      </c>
      <c r="C13" s="161"/>
      <c r="D13" s="167">
        <v>43069</v>
      </c>
      <c r="E13" s="161"/>
      <c r="F13" s="167">
        <v>43911</v>
      </c>
      <c r="G13" s="161"/>
      <c r="H13" s="167">
        <v>43911</v>
      </c>
      <c r="I13" s="161"/>
      <c r="J13" s="185">
        <v>43000</v>
      </c>
      <c r="K13" s="186">
        <f t="shared" si="0"/>
        <v>-911</v>
      </c>
      <c r="L13" s="188"/>
      <c r="M13" s="176"/>
      <c r="N13" s="176"/>
      <c r="AT13" s="205"/>
    </row>
    <row r="14" ht="24.95" customHeight="1" spans="1:46">
      <c r="A14" s="166" t="s">
        <v>1278</v>
      </c>
      <c r="B14" s="167">
        <v>11795</v>
      </c>
      <c r="C14" s="161"/>
      <c r="D14" s="167">
        <v>24495</v>
      </c>
      <c r="E14" s="161"/>
      <c r="F14" s="167">
        <v>32712</v>
      </c>
      <c r="G14" s="161"/>
      <c r="H14" s="167">
        <v>54212</v>
      </c>
      <c r="I14" s="161"/>
      <c r="J14" s="185">
        <v>33000</v>
      </c>
      <c r="K14" s="186">
        <f t="shared" si="0"/>
        <v>288</v>
      </c>
      <c r="L14" s="188"/>
      <c r="M14" s="176"/>
      <c r="N14" s="176"/>
      <c r="AT14" s="205"/>
    </row>
    <row r="15" ht="24.95" customHeight="1" spans="1:46">
      <c r="A15" s="166" t="s">
        <v>1279</v>
      </c>
      <c r="B15" s="167">
        <v>7389</v>
      </c>
      <c r="C15" s="161"/>
      <c r="D15" s="167">
        <v>5447</v>
      </c>
      <c r="E15" s="161"/>
      <c r="F15" s="167">
        <v>7800</v>
      </c>
      <c r="G15" s="161"/>
      <c r="H15" s="167">
        <v>14888.31</v>
      </c>
      <c r="I15" s="161"/>
      <c r="J15" s="185">
        <v>7500</v>
      </c>
      <c r="K15" s="186">
        <f t="shared" si="0"/>
        <v>-300</v>
      </c>
      <c r="L15" s="187"/>
      <c r="M15" s="176"/>
      <c r="N15" s="176"/>
      <c r="AT15" s="205"/>
    </row>
    <row r="16" ht="24.95" customHeight="1" spans="1:46">
      <c r="A16" s="166" t="s">
        <v>1280</v>
      </c>
      <c r="B16" s="167">
        <v>1945</v>
      </c>
      <c r="C16" s="161"/>
      <c r="D16" s="167">
        <v>2442</v>
      </c>
      <c r="E16" s="161"/>
      <c r="F16" s="167"/>
      <c r="G16" s="161"/>
      <c r="H16" s="167"/>
      <c r="I16" s="161"/>
      <c r="J16" s="185"/>
      <c r="K16" s="186">
        <f t="shared" si="0"/>
        <v>0</v>
      </c>
      <c r="L16" s="183" t="s">
        <v>1281</v>
      </c>
      <c r="M16" s="176"/>
      <c r="N16" s="176"/>
      <c r="AT16" s="205"/>
    </row>
    <row r="17" ht="24.95" customHeight="1" spans="1:46">
      <c r="A17" s="166" t="s">
        <v>1282</v>
      </c>
      <c r="B17" s="167">
        <v>11292</v>
      </c>
      <c r="C17" s="161"/>
      <c r="D17" s="167">
        <v>1377</v>
      </c>
      <c r="E17" s="161"/>
      <c r="F17" s="167"/>
      <c r="G17" s="161"/>
      <c r="H17" s="167"/>
      <c r="I17" s="161"/>
      <c r="J17" s="185"/>
      <c r="K17" s="186">
        <f t="shared" si="0"/>
        <v>0</v>
      </c>
      <c r="L17" s="183" t="s">
        <v>1283</v>
      </c>
      <c r="M17" s="176"/>
      <c r="N17" s="176"/>
      <c r="AT17" s="205"/>
    </row>
    <row r="18" ht="24.95" customHeight="1" spans="1:46">
      <c r="A18" s="166" t="s">
        <v>1284</v>
      </c>
      <c r="B18" s="167">
        <v>1259</v>
      </c>
      <c r="C18" s="161"/>
      <c r="D18" s="167">
        <v>1259</v>
      </c>
      <c r="E18" s="161"/>
      <c r="F18" s="167">
        <v>1259</v>
      </c>
      <c r="G18" s="161"/>
      <c r="H18" s="167">
        <v>1259</v>
      </c>
      <c r="I18" s="161"/>
      <c r="J18" s="185">
        <v>1259</v>
      </c>
      <c r="K18" s="186">
        <f t="shared" si="0"/>
        <v>0</v>
      </c>
      <c r="L18" s="187" t="s">
        <v>1285</v>
      </c>
      <c r="M18" s="176"/>
      <c r="N18" s="176"/>
      <c r="AT18" s="205"/>
    </row>
    <row r="19" ht="24.95" customHeight="1" spans="1:46">
      <c r="A19" s="166" t="s">
        <v>1286</v>
      </c>
      <c r="B19" s="167">
        <v>34696</v>
      </c>
      <c r="C19" s="161"/>
      <c r="D19" s="167">
        <v>36227</v>
      </c>
      <c r="E19" s="161"/>
      <c r="F19" s="167"/>
      <c r="G19" s="161"/>
      <c r="H19" s="167"/>
      <c r="I19" s="161"/>
      <c r="J19" s="185"/>
      <c r="K19" s="186">
        <f t="shared" si="0"/>
        <v>0</v>
      </c>
      <c r="L19" s="183" t="s">
        <v>1287</v>
      </c>
      <c r="M19" s="176"/>
      <c r="N19" s="176"/>
      <c r="AT19" s="205"/>
    </row>
    <row r="20" ht="24.95" customHeight="1" spans="1:46">
      <c r="A20" s="166" t="s">
        <v>1288</v>
      </c>
      <c r="B20" s="167">
        <v>4996</v>
      </c>
      <c r="C20" s="161"/>
      <c r="D20" s="167">
        <v>2030</v>
      </c>
      <c r="E20" s="161"/>
      <c r="F20" s="167"/>
      <c r="G20" s="161"/>
      <c r="H20" s="167"/>
      <c r="I20" s="161"/>
      <c r="J20" s="185"/>
      <c r="K20" s="186">
        <f t="shared" si="0"/>
        <v>0</v>
      </c>
      <c r="L20" s="187" t="s">
        <v>1289</v>
      </c>
      <c r="M20" s="176"/>
      <c r="N20" s="176"/>
      <c r="AT20" s="205"/>
    </row>
    <row r="21" ht="24.95" customHeight="1" spans="1:46">
      <c r="A21" s="166" t="s">
        <v>1290</v>
      </c>
      <c r="B21" s="167">
        <v>2040</v>
      </c>
      <c r="C21" s="161"/>
      <c r="D21" s="167">
        <v>1528</v>
      </c>
      <c r="E21" s="161"/>
      <c r="F21" s="167">
        <v>1800</v>
      </c>
      <c r="G21" s="161"/>
      <c r="H21" s="167">
        <v>1880</v>
      </c>
      <c r="I21" s="161"/>
      <c r="J21" s="185">
        <v>1800</v>
      </c>
      <c r="K21" s="186">
        <f t="shared" si="0"/>
        <v>0</v>
      </c>
      <c r="L21" s="183"/>
      <c r="M21" s="176"/>
      <c r="N21" s="176"/>
      <c r="AT21" s="205"/>
    </row>
    <row r="22" ht="24.95" customHeight="1" spans="1:46">
      <c r="A22" s="166" t="s">
        <v>1291</v>
      </c>
      <c r="B22" s="167">
        <v>19475</v>
      </c>
      <c r="C22" s="161"/>
      <c r="D22" s="167">
        <v>19539</v>
      </c>
      <c r="E22" s="161"/>
      <c r="F22" s="167">
        <v>20548</v>
      </c>
      <c r="G22" s="161"/>
      <c r="H22" s="167">
        <v>19539</v>
      </c>
      <c r="I22" s="161"/>
      <c r="J22" s="185">
        <v>21000</v>
      </c>
      <c r="K22" s="186">
        <f t="shared" si="0"/>
        <v>452</v>
      </c>
      <c r="L22" s="183"/>
      <c r="M22" s="176"/>
      <c r="N22" s="176"/>
      <c r="AT22" s="205"/>
    </row>
    <row r="23" ht="24.95" customHeight="1" spans="1:46">
      <c r="A23" s="166" t="s">
        <v>1292</v>
      </c>
      <c r="B23" s="167">
        <v>1733</v>
      </c>
      <c r="C23" s="161"/>
      <c r="D23" s="167">
        <v>3398</v>
      </c>
      <c r="E23" s="161"/>
      <c r="F23" s="167">
        <v>3500</v>
      </c>
      <c r="G23" s="161"/>
      <c r="H23" s="167">
        <v>3387</v>
      </c>
      <c r="I23" s="161"/>
      <c r="J23" s="185">
        <v>3000</v>
      </c>
      <c r="K23" s="186">
        <f t="shared" si="0"/>
        <v>-500</v>
      </c>
      <c r="L23" s="187"/>
      <c r="M23" s="176"/>
      <c r="N23" s="176"/>
      <c r="U23" s="202"/>
      <c r="V23" s="202"/>
      <c r="AT23" s="205"/>
    </row>
    <row r="24" ht="24.95" customHeight="1" spans="1:46">
      <c r="A24" s="166" t="s">
        <v>1293</v>
      </c>
      <c r="B24" s="167">
        <f>SUM(B25:B33)</f>
        <v>0</v>
      </c>
      <c r="C24" s="161"/>
      <c r="D24" s="167">
        <f>SUM(D25:D33)</f>
        <v>65119</v>
      </c>
      <c r="E24" s="161"/>
      <c r="F24" s="167">
        <f>SUM(F25:F33)</f>
        <v>135912</v>
      </c>
      <c r="G24" s="161"/>
      <c r="H24" s="167">
        <f>SUM(H25:H33)</f>
        <v>150369</v>
      </c>
      <c r="I24" s="161"/>
      <c r="J24" s="185">
        <f>SUM(J25:J33)</f>
        <v>132400</v>
      </c>
      <c r="K24" s="186">
        <f t="shared" si="0"/>
        <v>-3512</v>
      </c>
      <c r="L24" s="187"/>
      <c r="M24" s="176"/>
      <c r="N24" s="176"/>
      <c r="U24" s="202"/>
      <c r="V24" s="202"/>
      <c r="AT24" s="205"/>
    </row>
    <row r="25" ht="24.95" customHeight="1" spans="1:46">
      <c r="A25" s="166" t="s">
        <v>1294</v>
      </c>
      <c r="B25" s="167"/>
      <c r="C25" s="161"/>
      <c r="D25" s="167">
        <v>14441</v>
      </c>
      <c r="E25" s="161"/>
      <c r="F25" s="167">
        <v>15818</v>
      </c>
      <c r="G25" s="161"/>
      <c r="H25" s="167">
        <v>17307</v>
      </c>
      <c r="I25" s="161"/>
      <c r="J25" s="185">
        <v>16000</v>
      </c>
      <c r="K25" s="186">
        <f t="shared" si="0"/>
        <v>182</v>
      </c>
      <c r="L25" s="187"/>
      <c r="M25" s="176"/>
      <c r="N25" s="176"/>
      <c r="U25" s="202"/>
      <c r="V25" s="202"/>
      <c r="AT25" s="205"/>
    </row>
    <row r="26" ht="24.95" customHeight="1" spans="1:46">
      <c r="A26" s="166" t="s">
        <v>1295</v>
      </c>
      <c r="B26" s="167"/>
      <c r="C26" s="161"/>
      <c r="D26" s="167">
        <v>128</v>
      </c>
      <c r="E26" s="161"/>
      <c r="F26" s="167">
        <v>386</v>
      </c>
      <c r="G26" s="161"/>
      <c r="H26" s="167">
        <v>553</v>
      </c>
      <c r="I26" s="161"/>
      <c r="J26" s="185"/>
      <c r="K26" s="186">
        <f t="shared" si="0"/>
        <v>-386</v>
      </c>
      <c r="L26" s="187"/>
      <c r="M26" s="176"/>
      <c r="N26" s="176"/>
      <c r="U26" s="202"/>
      <c r="V26" s="202"/>
      <c r="AT26" s="205"/>
    </row>
    <row r="27" ht="24.95" customHeight="1" spans="1:46">
      <c r="A27" s="166" t="s">
        <v>1296</v>
      </c>
      <c r="B27" s="167"/>
      <c r="C27" s="161"/>
      <c r="D27" s="167">
        <v>17223</v>
      </c>
      <c r="E27" s="161"/>
      <c r="F27" s="167">
        <v>33535</v>
      </c>
      <c r="G27" s="161"/>
      <c r="H27" s="167">
        <v>36559</v>
      </c>
      <c r="I27" s="161"/>
      <c r="J27" s="185">
        <v>34000</v>
      </c>
      <c r="K27" s="186">
        <f t="shared" si="0"/>
        <v>465</v>
      </c>
      <c r="L27" s="187"/>
      <c r="M27" s="176"/>
      <c r="N27" s="176"/>
      <c r="U27" s="202"/>
      <c r="V27" s="202"/>
      <c r="AT27" s="205"/>
    </row>
    <row r="28" ht="24.95" customHeight="1" spans="1:46">
      <c r="A28" s="166" t="s">
        <v>1297</v>
      </c>
      <c r="B28" s="167"/>
      <c r="C28" s="161"/>
      <c r="D28" s="167">
        <v>14458</v>
      </c>
      <c r="E28" s="161"/>
      <c r="F28" s="167">
        <v>50000</v>
      </c>
      <c r="G28" s="161"/>
      <c r="H28" s="167">
        <v>47005</v>
      </c>
      <c r="I28" s="161"/>
      <c r="J28" s="185">
        <v>50000</v>
      </c>
      <c r="K28" s="186">
        <f t="shared" si="0"/>
        <v>0</v>
      </c>
      <c r="L28" s="187"/>
      <c r="M28" s="176"/>
      <c r="N28" s="176"/>
      <c r="U28" s="202"/>
      <c r="V28" s="202"/>
      <c r="AT28" s="205"/>
    </row>
    <row r="29" ht="24.95" customHeight="1" spans="1:46">
      <c r="A29" s="166" t="s">
        <v>1298</v>
      </c>
      <c r="B29" s="167"/>
      <c r="C29" s="161"/>
      <c r="D29" s="167">
        <v>3500</v>
      </c>
      <c r="E29" s="161"/>
      <c r="F29" s="167"/>
      <c r="G29" s="161"/>
      <c r="H29" s="167">
        <v>6165</v>
      </c>
      <c r="I29" s="161"/>
      <c r="J29" s="185"/>
      <c r="K29" s="186">
        <f t="shared" si="0"/>
        <v>0</v>
      </c>
      <c r="L29" s="187" t="s">
        <v>1299</v>
      </c>
      <c r="M29" s="176"/>
      <c r="N29" s="176"/>
      <c r="U29" s="202"/>
      <c r="V29" s="202"/>
      <c r="AT29" s="205"/>
    </row>
    <row r="30" ht="24.95" customHeight="1" spans="1:46">
      <c r="A30" s="166" t="s">
        <v>1300</v>
      </c>
      <c r="B30" s="167"/>
      <c r="C30" s="161"/>
      <c r="D30" s="167">
        <v>8488</v>
      </c>
      <c r="E30" s="161"/>
      <c r="F30" s="167">
        <v>19350</v>
      </c>
      <c r="G30" s="161"/>
      <c r="H30" s="167">
        <v>31397</v>
      </c>
      <c r="I30" s="161"/>
      <c r="J30" s="185">
        <v>20000</v>
      </c>
      <c r="K30" s="186">
        <f t="shared" si="0"/>
        <v>650</v>
      </c>
      <c r="L30" s="187"/>
      <c r="M30" s="176"/>
      <c r="N30" s="176"/>
      <c r="U30" s="202"/>
      <c r="V30" s="202"/>
      <c r="AT30" s="205"/>
    </row>
    <row r="31" ht="24.95" customHeight="1" spans="1:46">
      <c r="A31" s="166" t="s">
        <v>1301</v>
      </c>
      <c r="B31" s="167"/>
      <c r="C31" s="161"/>
      <c r="D31" s="167">
        <v>6371</v>
      </c>
      <c r="E31" s="161"/>
      <c r="F31" s="167">
        <v>14207</v>
      </c>
      <c r="G31" s="161"/>
      <c r="H31" s="167">
        <v>8732</v>
      </c>
      <c r="I31" s="161"/>
      <c r="J31" s="185">
        <v>10000</v>
      </c>
      <c r="K31" s="186">
        <f t="shared" si="0"/>
        <v>-4207</v>
      </c>
      <c r="L31" s="187"/>
      <c r="M31" s="176"/>
      <c r="N31" s="176"/>
      <c r="U31" s="202"/>
      <c r="V31" s="202"/>
      <c r="AT31" s="205"/>
    </row>
    <row r="32" ht="24.95" customHeight="1" spans="1:46">
      <c r="A32" s="166" t="s">
        <v>1302</v>
      </c>
      <c r="B32" s="167"/>
      <c r="C32" s="161"/>
      <c r="D32" s="167"/>
      <c r="E32" s="161"/>
      <c r="F32" s="167">
        <v>2465</v>
      </c>
      <c r="G32" s="161"/>
      <c r="H32" s="167">
        <v>2481</v>
      </c>
      <c r="I32" s="161"/>
      <c r="J32" s="185">
        <v>2400</v>
      </c>
      <c r="K32" s="186">
        <f t="shared" si="0"/>
        <v>-65</v>
      </c>
      <c r="L32" s="183"/>
      <c r="M32" s="176"/>
      <c r="N32" s="176"/>
      <c r="U32" s="202"/>
      <c r="V32" s="202"/>
      <c r="AT32" s="205"/>
    </row>
    <row r="33" ht="24.95" customHeight="1" spans="1:46">
      <c r="A33" s="166" t="s">
        <v>1303</v>
      </c>
      <c r="B33" s="167"/>
      <c r="C33" s="161"/>
      <c r="D33" s="167">
        <v>510</v>
      </c>
      <c r="E33" s="161"/>
      <c r="F33" s="167">
        <v>151</v>
      </c>
      <c r="G33" s="161"/>
      <c r="H33" s="167">
        <v>170</v>
      </c>
      <c r="I33" s="161"/>
      <c r="J33" s="185"/>
      <c r="K33" s="186">
        <f t="shared" si="0"/>
        <v>-151</v>
      </c>
      <c r="L33" s="187"/>
      <c r="M33" s="176"/>
      <c r="N33" s="176"/>
      <c r="U33" s="202"/>
      <c r="V33" s="202"/>
      <c r="AT33" s="205"/>
    </row>
    <row r="34" ht="24.95" customHeight="1" spans="1:46">
      <c r="A34" s="166" t="s">
        <v>1304</v>
      </c>
      <c r="B34" s="167">
        <v>31512</v>
      </c>
      <c r="C34" s="161"/>
      <c r="D34" s="167">
        <v>18831</v>
      </c>
      <c r="E34" s="161"/>
      <c r="F34" s="167">
        <v>1825</v>
      </c>
      <c r="G34" s="161"/>
      <c r="H34" s="167">
        <v>2183</v>
      </c>
      <c r="I34" s="161"/>
      <c r="J34" s="185">
        <v>2000</v>
      </c>
      <c r="K34" s="186">
        <f t="shared" si="0"/>
        <v>175</v>
      </c>
      <c r="L34" s="187" t="s">
        <v>1305</v>
      </c>
      <c r="M34" s="154"/>
      <c r="N34" s="154"/>
      <c r="U34" s="202"/>
      <c r="V34" s="202"/>
      <c r="AT34" s="205"/>
    </row>
    <row r="35" ht="24.95" customHeight="1" spans="1:46">
      <c r="A35" s="163" t="s">
        <v>1306</v>
      </c>
      <c r="B35" s="165">
        <v>169136</v>
      </c>
      <c r="C35" s="161"/>
      <c r="D35" s="165">
        <v>112764</v>
      </c>
      <c r="E35" s="161"/>
      <c r="F35" s="165">
        <v>115910</v>
      </c>
      <c r="G35" s="161"/>
      <c r="H35" s="165">
        <v>116888</v>
      </c>
      <c r="I35" s="161"/>
      <c r="J35" s="181">
        <v>115000</v>
      </c>
      <c r="K35" s="182">
        <f t="shared" si="0"/>
        <v>-910</v>
      </c>
      <c r="L35" s="187" t="s">
        <v>1307</v>
      </c>
      <c r="M35" s="176"/>
      <c r="N35" s="176"/>
      <c r="O35" s="176"/>
      <c r="U35" s="202"/>
      <c r="V35" s="202"/>
      <c r="AT35" s="205"/>
    </row>
    <row r="36" ht="24.95" customHeight="1" spans="1:46">
      <c r="A36" s="163" t="s">
        <v>1308</v>
      </c>
      <c r="B36" s="165"/>
      <c r="C36" s="161"/>
      <c r="D36" s="165"/>
      <c r="E36" s="161"/>
      <c r="F36" s="165">
        <v>21500</v>
      </c>
      <c r="G36" s="161"/>
      <c r="H36" s="165">
        <v>26620</v>
      </c>
      <c r="I36" s="161"/>
      <c r="J36" s="181"/>
      <c r="K36" s="182">
        <f t="shared" si="0"/>
        <v>-21500</v>
      </c>
      <c r="L36" s="187" t="s">
        <v>1309</v>
      </c>
      <c r="M36" s="176"/>
      <c r="N36" s="176"/>
      <c r="O36" s="176"/>
      <c r="U36" s="202"/>
      <c r="V36" s="202"/>
      <c r="AT36" s="205"/>
    </row>
    <row r="37" ht="24.95" customHeight="1" spans="1:46">
      <c r="A37" s="163" t="s">
        <v>1310</v>
      </c>
      <c r="B37" s="165">
        <v>30000</v>
      </c>
      <c r="C37" s="161"/>
      <c r="D37" s="165">
        <v>29700</v>
      </c>
      <c r="E37" s="161"/>
      <c r="F37" s="165">
        <v>143900</v>
      </c>
      <c r="G37" s="161"/>
      <c r="H37" s="165">
        <v>143900</v>
      </c>
      <c r="I37" s="161"/>
      <c r="J37" s="181"/>
      <c r="K37" s="182">
        <f t="shared" si="0"/>
        <v>-143900</v>
      </c>
      <c r="L37" s="183"/>
      <c r="M37" s="176"/>
      <c r="N37" s="176"/>
      <c r="Q37" s="176"/>
      <c r="AT37" s="205"/>
    </row>
    <row r="38" ht="24.95" customHeight="1" spans="1:46">
      <c r="A38" s="163" t="s">
        <v>1311</v>
      </c>
      <c r="B38" s="165">
        <v>-30000</v>
      </c>
      <c r="C38" s="161"/>
      <c r="D38" s="165">
        <v>-11909</v>
      </c>
      <c r="E38" s="161"/>
      <c r="F38" s="165">
        <v>-113900</v>
      </c>
      <c r="G38" s="161"/>
      <c r="H38" s="165">
        <v>-113900</v>
      </c>
      <c r="I38" s="161"/>
      <c r="J38" s="181"/>
      <c r="K38" s="182">
        <f t="shared" si="0"/>
        <v>113900</v>
      </c>
      <c r="L38" s="187"/>
      <c r="M38" s="176"/>
      <c r="N38" s="176"/>
      <c r="O38" s="176"/>
      <c r="Q38" s="176"/>
      <c r="AT38" s="205"/>
    </row>
    <row r="39" ht="24.95" customHeight="1" spans="1:46">
      <c r="A39" s="168" t="s">
        <v>1312</v>
      </c>
      <c r="B39" s="165">
        <v>31689</v>
      </c>
      <c r="C39" s="161"/>
      <c r="D39" s="165">
        <v>33694</v>
      </c>
      <c r="E39" s="161"/>
      <c r="F39" s="165">
        <v>33632</v>
      </c>
      <c r="G39" s="161"/>
      <c r="H39" s="165">
        <v>33632</v>
      </c>
      <c r="I39" s="161"/>
      <c r="J39" s="181">
        <f>7231+26070</f>
        <v>33301</v>
      </c>
      <c r="K39" s="182">
        <f t="shared" si="0"/>
        <v>-331</v>
      </c>
      <c r="L39" s="183"/>
      <c r="M39" s="176"/>
      <c r="N39" s="176"/>
      <c r="Q39" s="176"/>
      <c r="AT39" s="205"/>
    </row>
    <row r="40" ht="24.95" customHeight="1" spans="1:46">
      <c r="A40" s="163" t="s">
        <v>1313</v>
      </c>
      <c r="B40" s="165">
        <f>B41+B42</f>
        <v>149095</v>
      </c>
      <c r="C40" s="161"/>
      <c r="D40" s="165">
        <f>SUM(D41:D42)</f>
        <v>196196</v>
      </c>
      <c r="E40" s="161"/>
      <c r="F40" s="165">
        <f>SUM(F41:F42)</f>
        <v>230527.8</v>
      </c>
      <c r="G40" s="161"/>
      <c r="H40" s="165">
        <f>SUM(H41:H42)</f>
        <v>230528.8</v>
      </c>
      <c r="I40" s="161"/>
      <c r="J40" s="181">
        <f>SUM(J41:J42)</f>
        <v>253645</v>
      </c>
      <c r="K40" s="182">
        <f t="shared" si="0"/>
        <v>23117.2</v>
      </c>
      <c r="L40" s="183"/>
      <c r="M40" s="176"/>
      <c r="N40" s="176"/>
      <c r="Q40" s="176"/>
      <c r="AT40" s="205"/>
    </row>
    <row r="41" s="148" customFormat="1" ht="24.95" customHeight="1" spans="1:46">
      <c r="A41" s="166" t="s">
        <v>1314</v>
      </c>
      <c r="B41" s="167">
        <v>108851</v>
      </c>
      <c r="C41" s="161"/>
      <c r="D41" s="167">
        <v>162000</v>
      </c>
      <c r="E41" s="161"/>
      <c r="F41" s="167">
        <f>-'[2]4'!D30</f>
        <v>195000</v>
      </c>
      <c r="G41" s="161"/>
      <c r="H41" s="167">
        <f>-'[2]4'!E30</f>
        <v>200000</v>
      </c>
      <c r="I41" s="161"/>
      <c r="J41" s="185">
        <f>-'[2]4'!F30</f>
        <v>155321</v>
      </c>
      <c r="K41" s="186">
        <f t="shared" si="0"/>
        <v>-39679</v>
      </c>
      <c r="L41" s="183"/>
      <c r="M41" s="189"/>
      <c r="N41" s="189"/>
      <c r="AT41" s="205"/>
    </row>
    <row r="42" s="148" customFormat="1" ht="24.95" customHeight="1" spans="1:46">
      <c r="A42" s="166" t="s">
        <v>1315</v>
      </c>
      <c r="B42" s="167">
        <v>40244</v>
      </c>
      <c r="C42" s="161"/>
      <c r="D42" s="167">
        <v>34196</v>
      </c>
      <c r="E42" s="161"/>
      <c r="F42" s="167">
        <f>-'[2]5'!D23</f>
        <v>35527.8</v>
      </c>
      <c r="G42" s="161"/>
      <c r="H42" s="167">
        <f>-'[2]5'!E23</f>
        <v>30528.8</v>
      </c>
      <c r="I42" s="161"/>
      <c r="J42" s="185">
        <f>-'[2]5'!F23</f>
        <v>98324</v>
      </c>
      <c r="K42" s="186">
        <f t="shared" si="0"/>
        <v>62796.2</v>
      </c>
      <c r="L42" s="183"/>
      <c r="M42" s="189"/>
      <c r="N42" s="189"/>
      <c r="AT42" s="205"/>
    </row>
    <row r="43" ht="24.95" customHeight="1" spans="1:46">
      <c r="A43" s="163" t="s">
        <v>1316</v>
      </c>
      <c r="B43" s="165">
        <f>B44+B45</f>
        <v>-42214</v>
      </c>
      <c r="C43" s="161"/>
      <c r="D43" s="165">
        <f>SUM(D44:D45)</f>
        <v>-46095</v>
      </c>
      <c r="E43" s="161"/>
      <c r="F43" s="165">
        <f>SUM(F44:F45)</f>
        <v>-58730</v>
      </c>
      <c r="G43" s="161"/>
      <c r="H43" s="165">
        <f>SUM(H44:H45)</f>
        <v>-59300</v>
      </c>
      <c r="I43" s="161"/>
      <c r="J43" s="181">
        <f>SUM(J44:J45)</f>
        <v>-62572</v>
      </c>
      <c r="K43" s="182">
        <f t="shared" si="0"/>
        <v>-3842</v>
      </c>
      <c r="L43" s="190"/>
      <c r="M43" s="176"/>
      <c r="N43" s="176"/>
      <c r="Q43" s="176"/>
      <c r="AT43" s="205"/>
    </row>
    <row r="44" ht="24.95" customHeight="1" spans="1:46">
      <c r="A44" s="166" t="s">
        <v>1317</v>
      </c>
      <c r="B44" s="167">
        <v>-7170</v>
      </c>
      <c r="C44" s="161"/>
      <c r="D44" s="167">
        <v>-7170</v>
      </c>
      <c r="E44" s="161"/>
      <c r="F44" s="167">
        <v>-7170</v>
      </c>
      <c r="G44" s="161"/>
      <c r="H44" s="167">
        <v>-7170</v>
      </c>
      <c r="I44" s="161"/>
      <c r="J44" s="185">
        <v>-7170</v>
      </c>
      <c r="K44" s="186">
        <f t="shared" si="0"/>
        <v>0</v>
      </c>
      <c r="L44" s="183"/>
      <c r="M44" s="176"/>
      <c r="N44" s="176"/>
      <c r="AT44" s="205"/>
    </row>
    <row r="45" ht="50.1" customHeight="1" spans="1:46">
      <c r="A45" s="166" t="s">
        <v>1318</v>
      </c>
      <c r="B45" s="167">
        <v>-35044</v>
      </c>
      <c r="C45" s="161"/>
      <c r="D45" s="167">
        <v>-38925</v>
      </c>
      <c r="E45" s="161"/>
      <c r="F45" s="167">
        <f>-32158-3500-1024-960-7015-3780-203-2200-220-500</f>
        <v>-51560</v>
      </c>
      <c r="G45" s="161"/>
      <c r="H45" s="167">
        <v>-52130</v>
      </c>
      <c r="I45" s="161"/>
      <c r="J45" s="185">
        <f>-36000-3500-1024-960-7015-3780-203-2200-220-500</f>
        <v>-55402</v>
      </c>
      <c r="K45" s="186">
        <f t="shared" si="0"/>
        <v>-3842</v>
      </c>
      <c r="L45" s="191" t="s">
        <v>1319</v>
      </c>
      <c r="M45" s="176"/>
      <c r="N45" s="176"/>
      <c r="Q45" s="203"/>
      <c r="R45" s="203"/>
      <c r="S45" s="203"/>
      <c r="AT45" s="205"/>
    </row>
    <row r="46" ht="24.95" customHeight="1" spans="1:46">
      <c r="A46" s="169" t="s">
        <v>1320</v>
      </c>
      <c r="B46" s="167"/>
      <c r="C46" s="161"/>
      <c r="D46" s="167"/>
      <c r="E46" s="161"/>
      <c r="F46" s="167"/>
      <c r="G46" s="161"/>
      <c r="H46" s="170"/>
      <c r="I46" s="161"/>
      <c r="J46" s="185"/>
      <c r="K46" s="186">
        <f t="shared" si="0"/>
        <v>0</v>
      </c>
      <c r="L46" s="183"/>
      <c r="M46" s="176"/>
      <c r="N46" s="176"/>
      <c r="Q46" s="203"/>
      <c r="R46" s="203"/>
      <c r="S46" s="203"/>
      <c r="AT46" s="205"/>
    </row>
    <row r="47" ht="24.95" customHeight="1" spans="1:46">
      <c r="A47" s="171" t="s">
        <v>1321</v>
      </c>
      <c r="B47" s="167">
        <v>2970</v>
      </c>
      <c r="C47" s="161"/>
      <c r="D47" s="167">
        <v>3542</v>
      </c>
      <c r="E47" s="161"/>
      <c r="F47" s="167"/>
      <c r="G47" s="161"/>
      <c r="H47" s="170"/>
      <c r="I47" s="161"/>
      <c r="J47" s="185">
        <f>57698-7231-12870</f>
        <v>37597</v>
      </c>
      <c r="K47" s="186">
        <f t="shared" si="0"/>
        <v>37597</v>
      </c>
      <c r="L47" s="183" t="s">
        <v>1322</v>
      </c>
      <c r="M47" s="176"/>
      <c r="N47" s="176"/>
      <c r="Q47" s="203"/>
      <c r="R47" s="203"/>
      <c r="S47" s="203"/>
      <c r="AT47" s="205"/>
    </row>
    <row r="48" ht="24.95" customHeight="1" spans="1:46">
      <c r="A48" s="171" t="s">
        <v>1323</v>
      </c>
      <c r="B48" s="167">
        <v>-3542</v>
      </c>
      <c r="C48" s="161"/>
      <c r="D48" s="167">
        <v>-11084</v>
      </c>
      <c r="E48" s="161"/>
      <c r="F48" s="167"/>
      <c r="G48" s="161"/>
      <c r="H48" s="167">
        <f>-69534+7231</f>
        <v>-62303</v>
      </c>
      <c r="I48" s="161"/>
      <c r="J48" s="185"/>
      <c r="K48" s="186">
        <f t="shared" si="0"/>
        <v>0</v>
      </c>
      <c r="L48" s="183"/>
      <c r="M48" s="176"/>
      <c r="N48" s="176"/>
      <c r="Q48" s="203"/>
      <c r="R48" s="203"/>
      <c r="S48" s="203"/>
      <c r="AT48" s="205"/>
    </row>
    <row r="49" ht="24.95" customHeight="1" spans="1:46">
      <c r="A49" s="163" t="s">
        <v>1324</v>
      </c>
      <c r="B49" s="165">
        <f>B5</f>
        <v>725422</v>
      </c>
      <c r="C49" s="161"/>
      <c r="D49" s="165">
        <f>SUM(D5)</f>
        <v>771823.74</v>
      </c>
      <c r="E49" s="161"/>
      <c r="F49" s="165">
        <f>SUM(F5)</f>
        <v>854098.8</v>
      </c>
      <c r="G49" s="161"/>
      <c r="H49" s="165">
        <f>SUM(H5)</f>
        <v>902024.11</v>
      </c>
      <c r="I49" s="161"/>
      <c r="J49" s="181">
        <f>SUM(J5)</f>
        <v>865473</v>
      </c>
      <c r="K49" s="182">
        <f t="shared" si="0"/>
        <v>11374.2</v>
      </c>
      <c r="L49" s="192"/>
      <c r="M49" s="176"/>
      <c r="N49" s="193" t="s">
        <v>1325</v>
      </c>
      <c r="O49" s="194" t="s">
        <v>1326</v>
      </c>
      <c r="P49" s="194" t="s">
        <v>1327</v>
      </c>
      <c r="Q49" s="194" t="s">
        <v>1328</v>
      </c>
      <c r="R49" s="194" t="s">
        <v>1329</v>
      </c>
      <c r="S49" s="194" t="s">
        <v>1325</v>
      </c>
      <c r="AT49" s="205"/>
    </row>
    <row r="50" ht="24.95" customHeight="1" spans="1:46">
      <c r="A50" s="172" t="s">
        <v>1330</v>
      </c>
      <c r="B50" s="167">
        <f>B49-B51</f>
        <v>613515</v>
      </c>
      <c r="C50" s="161"/>
      <c r="D50" s="167">
        <f>SUM(D5-D51)</f>
        <v>642683.74</v>
      </c>
      <c r="E50" s="161"/>
      <c r="F50" s="167">
        <f>SUM(F5-F51)</f>
        <v>724068.3</v>
      </c>
      <c r="G50" s="161"/>
      <c r="H50" s="167">
        <f>SUM(H5-H51)</f>
        <v>757049.11</v>
      </c>
      <c r="I50" s="161"/>
      <c r="J50" s="185">
        <f>SUM(J5-J51)</f>
        <v>722233.5</v>
      </c>
      <c r="K50" s="186">
        <f t="shared" si="0"/>
        <v>-1834.80000000005</v>
      </c>
      <c r="L50" s="192"/>
      <c r="M50" s="176"/>
      <c r="N50" s="193" t="s">
        <v>1331</v>
      </c>
      <c r="O50" s="195" t="e">
        <f>P50+Q50</f>
        <v>#REF!</v>
      </c>
      <c r="P50" s="195">
        <f>J49</f>
        <v>865473</v>
      </c>
      <c r="Q50" s="195" t="e">
        <f>'[2]4'!#REF!</f>
        <v>#REF!</v>
      </c>
      <c r="R50" s="195">
        <v>844600</v>
      </c>
      <c r="S50" s="204" t="e">
        <f>R50/O50*100</f>
        <v>#REF!</v>
      </c>
      <c r="AT50" s="205"/>
    </row>
    <row r="51" s="148" customFormat="1" ht="60" customHeight="1" spans="1:46">
      <c r="A51" s="173" t="s">
        <v>1332</v>
      </c>
      <c r="B51" s="174">
        <f>97531+14704-328</f>
        <v>111907</v>
      </c>
      <c r="C51" s="175"/>
      <c r="D51" s="174">
        <v>129140</v>
      </c>
      <c r="E51" s="175"/>
      <c r="F51" s="174">
        <f>129140-1900+1215+937+500+200+81.5+1800*0.45+600*0.29+1423+800+1000-4700+350</f>
        <v>130030.5</v>
      </c>
      <c r="G51" s="175"/>
      <c r="H51" s="174">
        <v>144975</v>
      </c>
      <c r="I51" s="175"/>
      <c r="J51" s="196">
        <f>130031-937-500-200-81.5-1423-350+4700-2000+800+13200</f>
        <v>143239.5</v>
      </c>
      <c r="K51" s="197">
        <f t="shared" si="0"/>
        <v>13209</v>
      </c>
      <c r="L51" s="198" t="s">
        <v>1333</v>
      </c>
      <c r="M51" s="189"/>
      <c r="N51" s="193" t="s">
        <v>1334</v>
      </c>
      <c r="O51" s="195" t="e">
        <f>P51+Q51</f>
        <v>#REF!</v>
      </c>
      <c r="P51" s="199">
        <f>P50</f>
        <v>865473</v>
      </c>
      <c r="Q51" s="199" t="e">
        <f>Q50</f>
        <v>#REF!</v>
      </c>
      <c r="R51" s="199">
        <f>R50+70000</f>
        <v>914600</v>
      </c>
      <c r="S51" s="204" t="e">
        <f>R51/O51*100</f>
        <v>#REF!</v>
      </c>
      <c r="AT51" s="205"/>
    </row>
    <row r="52" ht="15" customHeight="1" spans="1:31">
      <c r="A52" s="151"/>
      <c r="AE52" s="205"/>
    </row>
    <row r="53" ht="24" customHeight="1" spans="1:31">
      <c r="A53" s="151"/>
      <c r="D53" s="148"/>
      <c r="F53" s="176"/>
      <c r="G53" s="176"/>
      <c r="H53" s="176"/>
      <c r="I53" s="176"/>
      <c r="J53" s="176"/>
      <c r="K53" s="148"/>
      <c r="L53" s="200"/>
      <c r="AE53" s="205"/>
    </row>
    <row r="54" ht="24" customHeight="1" spans="1:31">
      <c r="A54" s="151"/>
      <c r="D54" s="176"/>
      <c r="F54" s="176"/>
      <c r="G54" s="176"/>
      <c r="H54" s="176"/>
      <c r="I54" s="176"/>
      <c r="J54" s="176"/>
      <c r="K54" s="176"/>
      <c r="L54" s="201"/>
      <c r="AE54" s="205"/>
    </row>
    <row r="55" ht="24" customHeight="1" spans="1:31">
      <c r="A55" s="151"/>
      <c r="D55" s="176"/>
      <c r="J55" s="176"/>
      <c r="K55" s="176"/>
      <c r="L55" s="148"/>
      <c r="AE55" s="205"/>
    </row>
    <row r="56" spans="31:31">
      <c r="AE56" s="205"/>
    </row>
    <row r="57" spans="31:31">
      <c r="AE57" s="205"/>
    </row>
    <row r="58" spans="31:31">
      <c r="AE58" s="205"/>
    </row>
    <row r="59" spans="31:31">
      <c r="AE59" s="205"/>
    </row>
    <row r="60" spans="31:31">
      <c r="AE60" s="205"/>
    </row>
    <row r="61" spans="31:31">
      <c r="AE61" s="205"/>
    </row>
    <row r="62" spans="31:31">
      <c r="AE62" s="205"/>
    </row>
    <row r="63" spans="31:31">
      <c r="AE63" s="205"/>
    </row>
    <row r="64" spans="31:31">
      <c r="AE64" s="205"/>
    </row>
    <row r="65" spans="31:31">
      <c r="AE65" s="205"/>
    </row>
    <row r="66" spans="31:31">
      <c r="AE66" s="205"/>
    </row>
    <row r="67" spans="31:31">
      <c r="AE67" s="205"/>
    </row>
    <row r="68" spans="31:31">
      <c r="AE68" s="205"/>
    </row>
    <row r="69" spans="31:31">
      <c r="AE69" s="205"/>
    </row>
    <row r="70" spans="31:31">
      <c r="AE70" s="205"/>
    </row>
  </sheetData>
  <mergeCells count="11">
    <mergeCell ref="A1:L1"/>
    <mergeCell ref="J3:K3"/>
    <mergeCell ref="Q45:S45"/>
    <mergeCell ref="A3:A4"/>
    <mergeCell ref="B3:B4"/>
    <mergeCell ref="D3:D4"/>
    <mergeCell ref="F3:F4"/>
    <mergeCell ref="H3:H4"/>
    <mergeCell ref="L3:L4"/>
    <mergeCell ref="L6:L7"/>
    <mergeCell ref="L8:L11"/>
  </mergeCells>
  <pageMargins left="0.71" right="0.71" top="0.75" bottom="0.75" header="0.31" footer="0.31"/>
  <pageSetup paperSize="9" scale="79" firstPageNumber="33" fitToHeight="0" orientation="landscape" useFirstPageNumber="1" horizontalDpi="600" verticalDpi="600"/>
  <headerFooter>
    <oddFooter>&amp;C— &amp;P —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  <pageSetUpPr fitToPage="1"/>
  </sheetPr>
  <dimension ref="A1:O94"/>
  <sheetViews>
    <sheetView workbookViewId="0">
      <selection activeCell="P41" sqref="P41"/>
    </sheetView>
  </sheetViews>
  <sheetFormatPr defaultColWidth="9" defaultRowHeight="14.25"/>
  <cols>
    <col min="1" max="1" width="34.125" style="64" customWidth="1"/>
    <col min="2" max="2" width="12.625" style="65" hidden="1" customWidth="1"/>
    <col min="3" max="3" width="1.625" style="65" hidden="1" customWidth="1"/>
    <col min="4" max="4" width="12.625" style="65" customWidth="1"/>
    <col min="5" max="5" width="1.625" style="65" customWidth="1"/>
    <col min="6" max="6" width="12.625" style="65" customWidth="1"/>
    <col min="7" max="7" width="1.625" style="65" customWidth="1"/>
    <col min="8" max="8" width="12.625" style="65" customWidth="1"/>
    <col min="9" max="9" width="1.625" style="65" customWidth="1"/>
    <col min="10" max="14" width="12.625" style="65" customWidth="1"/>
    <col min="15" max="15" width="31.375" style="66" customWidth="1"/>
    <col min="16" max="16" width="1.375" style="64" customWidth="1"/>
    <col min="17" max="16384" width="9" style="64"/>
  </cols>
  <sheetData>
    <row r="1" ht="35.1" customHeight="1" spans="1:15">
      <c r="A1" s="331" t="s">
        <v>1335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ht="21" customHeight="1" spans="1:14">
      <c r="A2" s="62" t="s">
        <v>1231</v>
      </c>
      <c r="B2" s="67"/>
      <c r="C2" s="67"/>
      <c r="D2" s="67"/>
      <c r="E2" s="67"/>
      <c r="F2" s="67"/>
      <c r="G2" s="68"/>
      <c r="H2" s="68"/>
      <c r="I2" s="68"/>
      <c r="J2" s="68"/>
      <c r="N2" s="65" t="s">
        <v>4</v>
      </c>
    </row>
    <row r="3" ht="30" customHeight="1" spans="1:15">
      <c r="A3" s="69" t="s">
        <v>1336</v>
      </c>
      <c r="B3" s="70" t="s">
        <v>1260</v>
      </c>
      <c r="C3" s="71"/>
      <c r="D3" s="72" t="s">
        <v>1337</v>
      </c>
      <c r="E3" s="71"/>
      <c r="F3" s="73" t="s">
        <v>1262</v>
      </c>
      <c r="G3" s="71"/>
      <c r="H3" s="70" t="s">
        <v>1263</v>
      </c>
      <c r="I3" s="70"/>
      <c r="J3" s="73" t="s">
        <v>1338</v>
      </c>
      <c r="K3" s="73"/>
      <c r="L3" s="73"/>
      <c r="M3" s="73"/>
      <c r="N3" s="73"/>
      <c r="O3" s="93" t="s">
        <v>1265</v>
      </c>
    </row>
    <row r="4" ht="30" customHeight="1" spans="1:15">
      <c r="A4" s="69"/>
      <c r="B4" s="74"/>
      <c r="C4" s="75"/>
      <c r="D4" s="76"/>
      <c r="E4" s="75"/>
      <c r="F4" s="73"/>
      <c r="G4" s="75"/>
      <c r="H4" s="74"/>
      <c r="I4" s="74"/>
      <c r="J4" s="73" t="s">
        <v>1266</v>
      </c>
      <c r="K4" s="73" t="s">
        <v>1339</v>
      </c>
      <c r="L4" s="73" t="s">
        <v>1340</v>
      </c>
      <c r="M4" s="73" t="s">
        <v>1341</v>
      </c>
      <c r="N4" s="73" t="s">
        <v>1267</v>
      </c>
      <c r="O4" s="94"/>
    </row>
    <row r="5" ht="24.95" customHeight="1" spans="1:15">
      <c r="A5" s="332" t="s">
        <v>1342</v>
      </c>
      <c r="B5" s="78">
        <f>SUM(B6,B46,B67,B72:B74,B77,B78,B83)</f>
        <v>590655</v>
      </c>
      <c r="C5" s="75"/>
      <c r="D5" s="78">
        <f>SUM(D6,D46,D67,D72:D74,D77,D78,D83)</f>
        <v>612356</v>
      </c>
      <c r="E5" s="75"/>
      <c r="F5" s="79">
        <f>SUM(F6,F46,F67,F72:F74,F77,F78,F83)</f>
        <v>724068.399864097</v>
      </c>
      <c r="G5" s="75"/>
      <c r="H5" s="80">
        <f>SUM(H6,H46,H67,H72:H74,H77,H78,H83)</f>
        <v>687515</v>
      </c>
      <c r="I5" s="95"/>
      <c r="J5" s="96">
        <f>K5+L5+M5</f>
        <v>722233.8214</v>
      </c>
      <c r="K5" s="97">
        <f>K6+K46++K67+K72+K73+K74+K77+K78+K83</f>
        <v>384366.8214</v>
      </c>
      <c r="L5" s="97">
        <f>L6+L46++L67+L72+L73+L74+L77+L78+L83</f>
        <v>482751</v>
      </c>
      <c r="M5" s="97">
        <f>M6+M46++M67+M72+M73+M74+M77+M78+M83</f>
        <v>-144884</v>
      </c>
      <c r="N5" s="98">
        <f>J5-F5</f>
        <v>-1834.57846409676</v>
      </c>
      <c r="O5" s="99"/>
    </row>
    <row r="6" ht="24.95" customHeight="1" spans="1:15">
      <c r="A6" s="333" t="s">
        <v>1343</v>
      </c>
      <c r="B6" s="82">
        <f>SUM(B7,B18,B25,B36)</f>
        <v>237310</v>
      </c>
      <c r="C6" s="75"/>
      <c r="D6" s="82">
        <f>D7+D18+D25+D36</f>
        <v>269073</v>
      </c>
      <c r="E6" s="75"/>
      <c r="F6" s="82">
        <f>F7+F18+F25+F36</f>
        <v>297001.037335097</v>
      </c>
      <c r="G6" s="75"/>
      <c r="H6" s="83">
        <f>H7+H18+H25+H36</f>
        <v>257353</v>
      </c>
      <c r="I6" s="95"/>
      <c r="J6" s="100">
        <f t="shared" ref="J6:J69" si="0">K6+L6+M6</f>
        <v>304648.8214</v>
      </c>
      <c r="K6" s="101">
        <f>K7+K18+K25+K36</f>
        <v>268708.8214</v>
      </c>
      <c r="L6" s="101">
        <f>L7+L18+L25+L36</f>
        <v>35940</v>
      </c>
      <c r="M6" s="101">
        <f>M7+M18+M25+M36</f>
        <v>0</v>
      </c>
      <c r="N6" s="102">
        <f t="shared" ref="N6:N69" si="1">J6-F6</f>
        <v>7647.78406490327</v>
      </c>
      <c r="O6" s="103"/>
    </row>
    <row r="7" ht="24.95" customHeight="1" spans="1:15">
      <c r="A7" s="84" t="s">
        <v>1344</v>
      </c>
      <c r="B7" s="82">
        <f>SUM(B8:B17)</f>
        <v>149882</v>
      </c>
      <c r="C7" s="75"/>
      <c r="D7" s="82">
        <f>SUM(D8:D17)</f>
        <v>176465</v>
      </c>
      <c r="E7" s="75"/>
      <c r="F7" s="82">
        <f>SUM(F8:F17)</f>
        <v>193148.335567667</v>
      </c>
      <c r="G7" s="75"/>
      <c r="H7" s="83">
        <f>SUM(H8:H17)</f>
        <v>175747</v>
      </c>
      <c r="I7" s="95"/>
      <c r="J7" s="100">
        <f t="shared" si="0"/>
        <v>203937.8214</v>
      </c>
      <c r="K7" s="101">
        <f>SUM(K8:K17)</f>
        <v>174797.8214</v>
      </c>
      <c r="L7" s="101">
        <f>SUM(L8:L17)</f>
        <v>29140</v>
      </c>
      <c r="M7" s="101">
        <f>SUM(M8:M17)</f>
        <v>0</v>
      </c>
      <c r="N7" s="102">
        <f t="shared" si="1"/>
        <v>10789.4858323333</v>
      </c>
      <c r="O7" s="103"/>
    </row>
    <row r="8" ht="24.95" customHeight="1" spans="1:15">
      <c r="A8" s="85" t="s">
        <v>1345</v>
      </c>
      <c r="B8" s="82">
        <v>51137</v>
      </c>
      <c r="C8" s="75"/>
      <c r="D8" s="82">
        <v>49359</v>
      </c>
      <c r="E8" s="75"/>
      <c r="F8" s="82">
        <v>53878.1077115</v>
      </c>
      <c r="G8" s="75"/>
      <c r="H8" s="83">
        <v>53407</v>
      </c>
      <c r="I8" s="95"/>
      <c r="J8" s="100">
        <f t="shared" si="0"/>
        <v>52039</v>
      </c>
      <c r="K8" s="101">
        <v>52039</v>
      </c>
      <c r="L8" s="101"/>
      <c r="M8" s="101"/>
      <c r="N8" s="102">
        <f t="shared" si="1"/>
        <v>-1839.1077115</v>
      </c>
      <c r="O8" s="104" t="s">
        <v>1346</v>
      </c>
    </row>
    <row r="9" ht="24.95" customHeight="1" spans="1:15">
      <c r="A9" s="85" t="s">
        <v>1347</v>
      </c>
      <c r="B9" s="82">
        <v>17616</v>
      </c>
      <c r="C9" s="75"/>
      <c r="D9" s="82">
        <f>11+24135+1408</f>
        <v>25554</v>
      </c>
      <c r="E9" s="75"/>
      <c r="F9" s="82">
        <v>15911.6195225</v>
      </c>
      <c r="G9" s="75"/>
      <c r="H9" s="83">
        <v>15305</v>
      </c>
      <c r="I9" s="95"/>
      <c r="J9" s="100">
        <f t="shared" si="0"/>
        <v>15547</v>
      </c>
      <c r="K9" s="101">
        <v>14747</v>
      </c>
      <c r="L9" s="101">
        <v>800</v>
      </c>
      <c r="M9" s="101"/>
      <c r="N9" s="102">
        <f t="shared" si="1"/>
        <v>-364.619522499999</v>
      </c>
      <c r="O9" s="105"/>
    </row>
    <row r="10" ht="24.95" customHeight="1" spans="1:15">
      <c r="A10" s="85" t="s">
        <v>1348</v>
      </c>
      <c r="B10" s="82">
        <v>31889</v>
      </c>
      <c r="C10" s="75"/>
      <c r="D10" s="82">
        <v>35591</v>
      </c>
      <c r="E10" s="75"/>
      <c r="F10" s="82">
        <v>34382.9570166667</v>
      </c>
      <c r="G10" s="75"/>
      <c r="H10" s="83">
        <v>33284</v>
      </c>
      <c r="I10" s="95"/>
      <c r="J10" s="100">
        <f t="shared" si="0"/>
        <v>32960</v>
      </c>
      <c r="K10" s="101">
        <v>32960</v>
      </c>
      <c r="L10" s="101"/>
      <c r="M10" s="101"/>
      <c r="N10" s="102">
        <f t="shared" si="1"/>
        <v>-1422.9570166667</v>
      </c>
      <c r="O10" s="105"/>
    </row>
    <row r="11" ht="24.95" customHeight="1" spans="1:15">
      <c r="A11" s="85" t="s">
        <v>1349</v>
      </c>
      <c r="B11" s="82">
        <v>1162</v>
      </c>
      <c r="C11" s="75"/>
      <c r="D11" s="82">
        <v>1566</v>
      </c>
      <c r="E11" s="75"/>
      <c r="F11" s="82">
        <v>2204.8961</v>
      </c>
      <c r="G11" s="75"/>
      <c r="H11" s="83">
        <v>1436</v>
      </c>
      <c r="I11" s="95"/>
      <c r="J11" s="100">
        <f t="shared" si="0"/>
        <v>1359.8214</v>
      </c>
      <c r="K11" s="101">
        <v>1359.8214</v>
      </c>
      <c r="L11" s="101"/>
      <c r="M11" s="101"/>
      <c r="N11" s="102">
        <f t="shared" si="1"/>
        <v>-845.0747</v>
      </c>
      <c r="O11" s="106"/>
    </row>
    <row r="12" ht="24.95" customHeight="1" spans="1:15">
      <c r="A12" s="85" t="s">
        <v>1350</v>
      </c>
      <c r="B12" s="82">
        <v>245</v>
      </c>
      <c r="C12" s="75"/>
      <c r="D12" s="82">
        <v>234</v>
      </c>
      <c r="E12" s="75"/>
      <c r="F12" s="82">
        <v>178.66644</v>
      </c>
      <c r="G12" s="75"/>
      <c r="H12" s="83">
        <v>123</v>
      </c>
      <c r="I12" s="95"/>
      <c r="J12" s="100">
        <f t="shared" si="0"/>
        <v>188</v>
      </c>
      <c r="K12" s="101">
        <v>188</v>
      </c>
      <c r="L12" s="101"/>
      <c r="M12" s="101"/>
      <c r="N12" s="102">
        <f t="shared" si="1"/>
        <v>9.33356000000001</v>
      </c>
      <c r="O12" s="107"/>
    </row>
    <row r="13" ht="24.95" customHeight="1" spans="1:15">
      <c r="A13" s="85" t="s">
        <v>1351</v>
      </c>
      <c r="B13" s="82">
        <v>2025</v>
      </c>
      <c r="C13" s="75"/>
      <c r="D13" s="82">
        <v>0</v>
      </c>
      <c r="E13" s="75"/>
      <c r="F13" s="82">
        <v>2028.6297</v>
      </c>
      <c r="G13" s="75"/>
      <c r="H13" s="83">
        <v>2012</v>
      </c>
      <c r="I13" s="95"/>
      <c r="J13" s="100">
        <f t="shared" si="0"/>
        <v>2032</v>
      </c>
      <c r="K13" s="101">
        <v>1732</v>
      </c>
      <c r="L13" s="101">
        <v>300</v>
      </c>
      <c r="M13" s="101"/>
      <c r="N13" s="102">
        <f t="shared" si="1"/>
        <v>3.37030000000004</v>
      </c>
      <c r="O13" s="107" t="s">
        <v>1352</v>
      </c>
    </row>
    <row r="14" ht="24.95" customHeight="1" spans="1:15">
      <c r="A14" s="86" t="s">
        <v>1353</v>
      </c>
      <c r="B14" s="82">
        <v>20359</v>
      </c>
      <c r="C14" s="75"/>
      <c r="D14" s="82">
        <v>38350</v>
      </c>
      <c r="E14" s="75"/>
      <c r="F14" s="82">
        <v>48214.4</v>
      </c>
      <c r="G14" s="75"/>
      <c r="H14" s="83">
        <v>49919</v>
      </c>
      <c r="I14" s="95"/>
      <c r="J14" s="100">
        <f t="shared" si="0"/>
        <v>48644</v>
      </c>
      <c r="K14" s="101">
        <v>48644</v>
      </c>
      <c r="L14" s="101"/>
      <c r="M14" s="101"/>
      <c r="N14" s="102">
        <f t="shared" si="1"/>
        <v>429.599999999999</v>
      </c>
      <c r="O14" s="108"/>
    </row>
    <row r="15" ht="24.95" customHeight="1" spans="1:15">
      <c r="A15" s="86" t="s">
        <v>1354</v>
      </c>
      <c r="B15" s="82">
        <v>22745</v>
      </c>
      <c r="C15" s="75"/>
      <c r="D15" s="82">
        <v>23511</v>
      </c>
      <c r="E15" s="75"/>
      <c r="F15" s="82">
        <v>22785.9654</v>
      </c>
      <c r="G15" s="75"/>
      <c r="H15" s="83">
        <v>18441</v>
      </c>
      <c r="I15" s="95"/>
      <c r="J15" s="100">
        <f t="shared" si="0"/>
        <v>23121</v>
      </c>
      <c r="K15" s="101">
        <v>23121</v>
      </c>
      <c r="L15" s="101"/>
      <c r="M15" s="101"/>
      <c r="N15" s="102">
        <f t="shared" si="1"/>
        <v>335.034599999999</v>
      </c>
      <c r="O15" s="108"/>
    </row>
    <row r="16" ht="24.95" customHeight="1" spans="1:15">
      <c r="A16" s="334" t="s">
        <v>1355</v>
      </c>
      <c r="B16" s="82">
        <v>2344</v>
      </c>
      <c r="C16" s="75"/>
      <c r="D16" s="82">
        <v>2300</v>
      </c>
      <c r="E16" s="75"/>
      <c r="F16" s="82">
        <v>7417.093677</v>
      </c>
      <c r="G16" s="75"/>
      <c r="H16" s="83">
        <v>1815</v>
      </c>
      <c r="I16" s="95"/>
      <c r="J16" s="100">
        <f t="shared" si="0"/>
        <v>28040</v>
      </c>
      <c r="K16" s="101"/>
      <c r="L16" s="101">
        <f>(1.55-0.22)*10000+0.22*5000+5000+(15500-2200)*500*12/10000+2200*500*12*0.5/10000</f>
        <v>28040</v>
      </c>
      <c r="M16" s="101"/>
      <c r="N16" s="102">
        <f t="shared" si="1"/>
        <v>20622.906323</v>
      </c>
      <c r="O16" s="108" t="s">
        <v>1356</v>
      </c>
    </row>
    <row r="17" ht="24.95" customHeight="1" spans="1:15">
      <c r="A17" s="87" t="s">
        <v>1357</v>
      </c>
      <c r="B17" s="82">
        <v>360</v>
      </c>
      <c r="C17" s="75"/>
      <c r="D17" s="82"/>
      <c r="E17" s="75"/>
      <c r="F17" s="82">
        <v>6146</v>
      </c>
      <c r="G17" s="75"/>
      <c r="H17" s="83">
        <v>5</v>
      </c>
      <c r="I17" s="95"/>
      <c r="J17" s="100">
        <f t="shared" si="0"/>
        <v>7</v>
      </c>
      <c r="K17" s="101">
        <v>7</v>
      </c>
      <c r="L17" s="101"/>
      <c r="M17" s="101"/>
      <c r="N17" s="102">
        <f t="shared" si="1"/>
        <v>-6139</v>
      </c>
      <c r="O17" s="108" t="s">
        <v>1358</v>
      </c>
    </row>
    <row r="18" ht="24.95" customHeight="1" spans="1:15">
      <c r="A18" s="335" t="s">
        <v>1359</v>
      </c>
      <c r="B18" s="82">
        <f>SUM(B19:B24)</f>
        <v>51818</v>
      </c>
      <c r="C18" s="75"/>
      <c r="D18" s="82">
        <f>SUM(D19:D24)</f>
        <v>55278</v>
      </c>
      <c r="E18" s="75"/>
      <c r="F18" s="82">
        <f>SUM(F19:F24)</f>
        <v>69732.32196543</v>
      </c>
      <c r="G18" s="75"/>
      <c r="H18" s="83">
        <f>SUM(H19:H24)</f>
        <v>48058</v>
      </c>
      <c r="I18" s="95"/>
      <c r="J18" s="100">
        <f t="shared" si="0"/>
        <v>54469</v>
      </c>
      <c r="K18" s="101">
        <f>SUM(K19:K24)</f>
        <v>49469</v>
      </c>
      <c r="L18" s="101">
        <f>SUM(L19:L24)</f>
        <v>5000</v>
      </c>
      <c r="M18" s="101">
        <f>SUM(M19:M24)</f>
        <v>0</v>
      </c>
      <c r="N18" s="102">
        <f t="shared" si="1"/>
        <v>-15263.32196543</v>
      </c>
      <c r="O18" s="107"/>
    </row>
    <row r="19" ht="24.95" customHeight="1" spans="1:15">
      <c r="A19" s="89" t="s">
        <v>1360</v>
      </c>
      <c r="B19" s="82">
        <v>13175</v>
      </c>
      <c r="C19" s="75"/>
      <c r="D19" s="82">
        <v>13855</v>
      </c>
      <c r="E19" s="75"/>
      <c r="F19" s="82">
        <v>14381.68165795</v>
      </c>
      <c r="G19" s="75"/>
      <c r="H19" s="83">
        <v>13094</v>
      </c>
      <c r="I19" s="95"/>
      <c r="J19" s="100">
        <f t="shared" si="0"/>
        <v>18609</v>
      </c>
      <c r="K19" s="101">
        <v>13609</v>
      </c>
      <c r="L19" s="101">
        <v>5000</v>
      </c>
      <c r="M19" s="101"/>
      <c r="N19" s="102">
        <f t="shared" si="1"/>
        <v>4227.31834205</v>
      </c>
      <c r="O19" s="109" t="s">
        <v>1361</v>
      </c>
    </row>
    <row r="20" ht="24.95" customHeight="1" spans="1:15">
      <c r="A20" s="89" t="s">
        <v>1362</v>
      </c>
      <c r="B20" s="82">
        <v>294</v>
      </c>
      <c r="C20" s="75"/>
      <c r="D20" s="82">
        <v>309</v>
      </c>
      <c r="E20" s="75"/>
      <c r="F20" s="82">
        <v>332.23847983</v>
      </c>
      <c r="G20" s="75"/>
      <c r="H20" s="83">
        <v>310</v>
      </c>
      <c r="I20" s="95"/>
      <c r="J20" s="100">
        <f t="shared" si="0"/>
        <v>305</v>
      </c>
      <c r="K20" s="101">
        <v>305</v>
      </c>
      <c r="L20" s="101"/>
      <c r="M20" s="101"/>
      <c r="N20" s="102">
        <f t="shared" si="1"/>
        <v>-27.23847983</v>
      </c>
      <c r="O20" s="110"/>
    </row>
    <row r="21" ht="24.95" customHeight="1" spans="1:15">
      <c r="A21" s="89" t="s">
        <v>1363</v>
      </c>
      <c r="B21" s="82">
        <v>491</v>
      </c>
      <c r="C21" s="75"/>
      <c r="D21" s="82">
        <v>521</v>
      </c>
      <c r="E21" s="75"/>
      <c r="F21" s="82">
        <v>555.09083205</v>
      </c>
      <c r="G21" s="75"/>
      <c r="H21" s="83">
        <v>422</v>
      </c>
      <c r="I21" s="95"/>
      <c r="J21" s="100">
        <f t="shared" si="0"/>
        <v>509</v>
      </c>
      <c r="K21" s="101">
        <v>509</v>
      </c>
      <c r="L21" s="101"/>
      <c r="M21" s="101"/>
      <c r="N21" s="102">
        <f t="shared" si="1"/>
        <v>-46.09083205</v>
      </c>
      <c r="O21" s="110"/>
    </row>
    <row r="22" ht="24.95" customHeight="1" spans="1:15">
      <c r="A22" s="89" t="s">
        <v>1364</v>
      </c>
      <c r="B22" s="82">
        <v>19663</v>
      </c>
      <c r="C22" s="75"/>
      <c r="D22" s="82">
        <v>20608</v>
      </c>
      <c r="E22" s="75"/>
      <c r="F22" s="82">
        <v>17355.7435238</v>
      </c>
      <c r="G22" s="75"/>
      <c r="H22" s="83">
        <v>15384</v>
      </c>
      <c r="I22" s="95"/>
      <c r="J22" s="100">
        <f t="shared" si="0"/>
        <v>15896</v>
      </c>
      <c r="K22" s="101">
        <v>15896</v>
      </c>
      <c r="L22" s="101"/>
      <c r="M22" s="101"/>
      <c r="N22" s="102">
        <f t="shared" si="1"/>
        <v>-1459.7435238</v>
      </c>
      <c r="O22" s="110"/>
    </row>
    <row r="23" ht="24.95" customHeight="1" spans="1:15">
      <c r="A23" s="89" t="s">
        <v>1365</v>
      </c>
      <c r="B23" s="82">
        <v>10850</v>
      </c>
      <c r="C23" s="75"/>
      <c r="D23" s="82">
        <v>11751</v>
      </c>
      <c r="E23" s="75"/>
      <c r="F23" s="82">
        <v>12283.9378692</v>
      </c>
      <c r="G23" s="75"/>
      <c r="H23" s="83">
        <v>11043</v>
      </c>
      <c r="I23" s="95"/>
      <c r="J23" s="100">
        <f t="shared" si="0"/>
        <v>11202</v>
      </c>
      <c r="K23" s="101">
        <v>11202</v>
      </c>
      <c r="L23" s="101"/>
      <c r="M23" s="101"/>
      <c r="N23" s="102">
        <f t="shared" si="1"/>
        <v>-1081.9378692</v>
      </c>
      <c r="O23" s="111"/>
    </row>
    <row r="24" ht="24.95" customHeight="1" spans="1:15">
      <c r="A24" s="89" t="s">
        <v>1366</v>
      </c>
      <c r="B24" s="82">
        <v>7345</v>
      </c>
      <c r="C24" s="75"/>
      <c r="D24" s="82">
        <f>24381-16147</f>
        <v>8234</v>
      </c>
      <c r="E24" s="75"/>
      <c r="F24" s="82">
        <v>24823.6296026</v>
      </c>
      <c r="G24" s="75"/>
      <c r="H24" s="83">
        <v>7805</v>
      </c>
      <c r="I24" s="95"/>
      <c r="J24" s="100">
        <f t="shared" si="0"/>
        <v>7948</v>
      </c>
      <c r="K24" s="101">
        <v>7948</v>
      </c>
      <c r="L24" s="101"/>
      <c r="M24" s="101"/>
      <c r="N24" s="102">
        <f t="shared" si="1"/>
        <v>-16875.6296026</v>
      </c>
      <c r="O24" s="112" t="s">
        <v>1367</v>
      </c>
    </row>
    <row r="25" ht="24.95" customHeight="1" spans="1:15">
      <c r="A25" s="335" t="s">
        <v>1368</v>
      </c>
      <c r="B25" s="82">
        <f>SUM(B26:B35)</f>
        <v>13347</v>
      </c>
      <c r="C25" s="75"/>
      <c r="D25" s="82">
        <f>SUM(D26:D35)</f>
        <v>13962</v>
      </c>
      <c r="E25" s="75"/>
      <c r="F25" s="82">
        <f>SUM(F26:F35)</f>
        <v>10147.579248</v>
      </c>
      <c r="G25" s="75"/>
      <c r="H25" s="83">
        <f>SUM(H26:H35)</f>
        <v>9961</v>
      </c>
      <c r="I25" s="95"/>
      <c r="J25" s="100">
        <f t="shared" si="0"/>
        <v>15144</v>
      </c>
      <c r="K25" s="101">
        <f>SUM(K26:K35)</f>
        <v>15144</v>
      </c>
      <c r="L25" s="101">
        <f>SUM(L26:L35)</f>
        <v>0</v>
      </c>
      <c r="M25" s="101">
        <f>SUM(M26:M35)</f>
        <v>0</v>
      </c>
      <c r="N25" s="102">
        <f t="shared" si="1"/>
        <v>4996.420752</v>
      </c>
      <c r="O25" s="103"/>
    </row>
    <row r="26" ht="24.95" customHeight="1" spans="1:15">
      <c r="A26" s="89" t="s">
        <v>1369</v>
      </c>
      <c r="B26" s="82">
        <v>564</v>
      </c>
      <c r="C26" s="75"/>
      <c r="D26" s="82">
        <v>709</v>
      </c>
      <c r="E26" s="75"/>
      <c r="F26" s="82">
        <v>478.595648</v>
      </c>
      <c r="G26" s="75"/>
      <c r="H26" s="83">
        <v>483</v>
      </c>
      <c r="I26" s="95"/>
      <c r="J26" s="100">
        <f t="shared" si="0"/>
        <v>480</v>
      </c>
      <c r="K26" s="101">
        <v>480</v>
      </c>
      <c r="L26" s="101"/>
      <c r="M26" s="101"/>
      <c r="N26" s="102">
        <f t="shared" si="1"/>
        <v>1.40435200000002</v>
      </c>
      <c r="O26" s="103"/>
    </row>
    <row r="27" ht="24.95" customHeight="1" spans="1:15">
      <c r="A27" s="336" t="s">
        <v>1370</v>
      </c>
      <c r="B27" s="82">
        <v>2540</v>
      </c>
      <c r="C27" s="75"/>
      <c r="D27" s="82">
        <v>2600</v>
      </c>
      <c r="E27" s="75"/>
      <c r="F27" s="82">
        <v>200</v>
      </c>
      <c r="G27" s="75"/>
      <c r="H27" s="83">
        <v>51</v>
      </c>
      <c r="I27" s="95"/>
      <c r="J27" s="100">
        <f t="shared" si="0"/>
        <v>2700</v>
      </c>
      <c r="K27" s="101">
        <v>2700</v>
      </c>
      <c r="L27" s="101"/>
      <c r="M27" s="101"/>
      <c r="N27" s="102">
        <f t="shared" si="1"/>
        <v>2500</v>
      </c>
      <c r="O27" s="112" t="s">
        <v>1371</v>
      </c>
    </row>
    <row r="28" ht="24.95" customHeight="1" spans="1:15">
      <c r="A28" s="336" t="s">
        <v>1372</v>
      </c>
      <c r="B28" s="82">
        <v>1900</v>
      </c>
      <c r="C28" s="75"/>
      <c r="D28" s="82">
        <v>2100</v>
      </c>
      <c r="E28" s="75"/>
      <c r="F28" s="82">
        <v>2100</v>
      </c>
      <c r="G28" s="75"/>
      <c r="H28" s="83">
        <v>2100</v>
      </c>
      <c r="I28" s="95"/>
      <c r="J28" s="100">
        <f t="shared" si="0"/>
        <v>2100</v>
      </c>
      <c r="K28" s="101">
        <v>2100</v>
      </c>
      <c r="L28" s="101"/>
      <c r="M28" s="101"/>
      <c r="N28" s="102">
        <f t="shared" si="1"/>
        <v>0</v>
      </c>
      <c r="O28" s="103"/>
    </row>
    <row r="29" ht="24.95" customHeight="1" spans="1:15">
      <c r="A29" s="336" t="s">
        <v>1373</v>
      </c>
      <c r="B29" s="82">
        <v>892</v>
      </c>
      <c r="C29" s="75"/>
      <c r="D29" s="82">
        <v>770</v>
      </c>
      <c r="E29" s="75"/>
      <c r="F29" s="82">
        <v>616.92</v>
      </c>
      <c r="G29" s="75"/>
      <c r="H29" s="83">
        <v>390</v>
      </c>
      <c r="I29" s="95"/>
      <c r="J29" s="100">
        <f t="shared" si="0"/>
        <v>730</v>
      </c>
      <c r="K29" s="101">
        <v>730</v>
      </c>
      <c r="L29" s="101"/>
      <c r="M29" s="101"/>
      <c r="N29" s="102">
        <f t="shared" si="1"/>
        <v>113.08</v>
      </c>
      <c r="O29" s="103" t="s">
        <v>1374</v>
      </c>
    </row>
    <row r="30" ht="24.95" customHeight="1" spans="1:15">
      <c r="A30" s="336" t="s">
        <v>1375</v>
      </c>
      <c r="B30" s="82">
        <v>1607</v>
      </c>
      <c r="C30" s="75"/>
      <c r="D30" s="82">
        <v>2050</v>
      </c>
      <c r="E30" s="75"/>
      <c r="F30" s="82">
        <v>2220</v>
      </c>
      <c r="G30" s="75"/>
      <c r="H30" s="83">
        <v>2162</v>
      </c>
      <c r="I30" s="95"/>
      <c r="J30" s="100">
        <f t="shared" si="0"/>
        <v>3280</v>
      </c>
      <c r="K30" s="101">
        <v>3280</v>
      </c>
      <c r="L30" s="101"/>
      <c r="M30" s="101"/>
      <c r="N30" s="102">
        <f t="shared" si="1"/>
        <v>1060</v>
      </c>
      <c r="O30" s="103" t="s">
        <v>1374</v>
      </c>
    </row>
    <row r="31" ht="24.95" customHeight="1" spans="1:15">
      <c r="A31" s="336" t="s">
        <v>1376</v>
      </c>
      <c r="B31" s="82">
        <v>400</v>
      </c>
      <c r="C31" s="75"/>
      <c r="D31" s="82">
        <v>747</v>
      </c>
      <c r="E31" s="75"/>
      <c r="F31" s="82">
        <v>455</v>
      </c>
      <c r="G31" s="75"/>
      <c r="H31" s="83">
        <v>455</v>
      </c>
      <c r="I31" s="95"/>
      <c r="J31" s="100">
        <f t="shared" si="0"/>
        <v>690</v>
      </c>
      <c r="K31" s="101">
        <v>690</v>
      </c>
      <c r="L31" s="101"/>
      <c r="M31" s="101"/>
      <c r="N31" s="102">
        <f t="shared" si="1"/>
        <v>235</v>
      </c>
      <c r="O31" s="103" t="s">
        <v>1377</v>
      </c>
    </row>
    <row r="32" ht="24.95" customHeight="1" spans="1:15">
      <c r="A32" s="336" t="s">
        <v>1378</v>
      </c>
      <c r="B32" s="82">
        <v>410</v>
      </c>
      <c r="C32" s="75"/>
      <c r="D32" s="82">
        <v>540</v>
      </c>
      <c r="E32" s="75"/>
      <c r="F32" s="82">
        <v>571</v>
      </c>
      <c r="G32" s="75"/>
      <c r="H32" s="83">
        <v>692</v>
      </c>
      <c r="I32" s="95"/>
      <c r="J32" s="100">
        <f t="shared" si="0"/>
        <v>613</v>
      </c>
      <c r="K32" s="101">
        <v>613</v>
      </c>
      <c r="L32" s="101"/>
      <c r="M32" s="101"/>
      <c r="N32" s="102">
        <f t="shared" si="1"/>
        <v>42</v>
      </c>
      <c r="O32" s="103"/>
    </row>
    <row r="33" ht="24.95" customHeight="1" spans="1:15">
      <c r="A33" s="336" t="s">
        <v>1379</v>
      </c>
      <c r="B33" s="82">
        <v>1684</v>
      </c>
      <c r="C33" s="75"/>
      <c r="D33" s="82">
        <v>1710</v>
      </c>
      <c r="E33" s="75"/>
      <c r="F33" s="82">
        <v>1710</v>
      </c>
      <c r="G33" s="75"/>
      <c r="H33" s="83">
        <v>1763</v>
      </c>
      <c r="I33" s="95"/>
      <c r="J33" s="100">
        <f t="shared" si="0"/>
        <v>1710</v>
      </c>
      <c r="K33" s="101">
        <v>1710</v>
      </c>
      <c r="L33" s="101"/>
      <c r="M33" s="101"/>
      <c r="N33" s="102">
        <f t="shared" si="1"/>
        <v>0</v>
      </c>
      <c r="O33" s="103"/>
    </row>
    <row r="34" ht="24.95" customHeight="1" spans="1:15">
      <c r="A34" s="336" t="s">
        <v>1380</v>
      </c>
      <c r="B34" s="82">
        <v>1005</v>
      </c>
      <c r="C34" s="75"/>
      <c r="D34" s="82">
        <v>1252</v>
      </c>
      <c r="E34" s="75"/>
      <c r="F34" s="82">
        <v>451.9936</v>
      </c>
      <c r="G34" s="75"/>
      <c r="H34" s="83">
        <v>452</v>
      </c>
      <c r="I34" s="95"/>
      <c r="J34" s="100">
        <f t="shared" si="0"/>
        <v>1652</v>
      </c>
      <c r="K34" s="101">
        <v>1652</v>
      </c>
      <c r="L34" s="101"/>
      <c r="M34" s="101"/>
      <c r="N34" s="102">
        <f t="shared" si="1"/>
        <v>1200.0064</v>
      </c>
      <c r="O34" s="112" t="s">
        <v>1371</v>
      </c>
    </row>
    <row r="35" ht="24.95" customHeight="1" spans="1:15">
      <c r="A35" s="336" t="s">
        <v>1381</v>
      </c>
      <c r="B35" s="82">
        <v>2345</v>
      </c>
      <c r="C35" s="75"/>
      <c r="D35" s="82">
        <v>1484</v>
      </c>
      <c r="E35" s="75"/>
      <c r="F35" s="82">
        <v>1344.07</v>
      </c>
      <c r="G35" s="75"/>
      <c r="H35" s="83">
        <v>1413</v>
      </c>
      <c r="I35" s="95"/>
      <c r="J35" s="100">
        <f t="shared" si="0"/>
        <v>1189</v>
      </c>
      <c r="K35" s="101">
        <v>1189</v>
      </c>
      <c r="L35" s="101"/>
      <c r="M35" s="101"/>
      <c r="N35" s="102">
        <f t="shared" si="1"/>
        <v>-155.07</v>
      </c>
      <c r="O35" s="103" t="s">
        <v>1377</v>
      </c>
    </row>
    <row r="36" ht="24.95" customHeight="1" spans="1:15">
      <c r="A36" s="335" t="s">
        <v>1382</v>
      </c>
      <c r="B36" s="82">
        <f>SUM(B37:B45)</f>
        <v>22263</v>
      </c>
      <c r="C36" s="75"/>
      <c r="D36" s="82">
        <f>SUM(D37:D45)</f>
        <v>23368</v>
      </c>
      <c r="E36" s="75"/>
      <c r="F36" s="82">
        <f>SUM(F37:F45)</f>
        <v>23972.800554</v>
      </c>
      <c r="G36" s="75"/>
      <c r="H36" s="83">
        <f>SUM(H37:H45)</f>
        <v>23587</v>
      </c>
      <c r="I36" s="95"/>
      <c r="J36" s="100">
        <f t="shared" si="0"/>
        <v>31098</v>
      </c>
      <c r="K36" s="101">
        <f>SUM(K37:K45)</f>
        <v>29298</v>
      </c>
      <c r="L36" s="101">
        <f>SUM(L37:L45)</f>
        <v>1800</v>
      </c>
      <c r="M36" s="101">
        <f>SUM(M37:M45)</f>
        <v>0</v>
      </c>
      <c r="N36" s="102">
        <f t="shared" si="1"/>
        <v>7125.199446</v>
      </c>
      <c r="O36" s="103"/>
    </row>
    <row r="37" ht="24.95" customHeight="1" spans="1:15">
      <c r="A37" s="89" t="s">
        <v>1383</v>
      </c>
      <c r="B37" s="82">
        <v>2072</v>
      </c>
      <c r="C37" s="75"/>
      <c r="D37" s="82">
        <v>2132</v>
      </c>
      <c r="E37" s="75"/>
      <c r="F37" s="82">
        <v>2510.514551</v>
      </c>
      <c r="G37" s="75"/>
      <c r="H37" s="83">
        <v>2439</v>
      </c>
      <c r="I37" s="95"/>
      <c r="J37" s="100">
        <f t="shared" si="0"/>
        <v>6750</v>
      </c>
      <c r="K37" s="101">
        <v>6750</v>
      </c>
      <c r="L37" s="101"/>
      <c r="M37" s="101"/>
      <c r="N37" s="102">
        <f t="shared" si="1"/>
        <v>4239.485449</v>
      </c>
      <c r="O37" s="112" t="s">
        <v>1384</v>
      </c>
    </row>
    <row r="38" ht="24.95" customHeight="1" spans="1:15">
      <c r="A38" s="89" t="s">
        <v>1385</v>
      </c>
      <c r="B38" s="82">
        <v>1430</v>
      </c>
      <c r="C38" s="75"/>
      <c r="D38" s="82">
        <v>1476</v>
      </c>
      <c r="E38" s="75"/>
      <c r="F38" s="82">
        <v>1682.5</v>
      </c>
      <c r="G38" s="75"/>
      <c r="H38" s="83">
        <v>1458</v>
      </c>
      <c r="I38" s="95"/>
      <c r="J38" s="100">
        <f t="shared" si="0"/>
        <v>1666</v>
      </c>
      <c r="K38" s="101">
        <v>1666</v>
      </c>
      <c r="L38" s="101"/>
      <c r="M38" s="101"/>
      <c r="N38" s="102">
        <f t="shared" si="1"/>
        <v>-16.5</v>
      </c>
      <c r="O38" s="112"/>
    </row>
    <row r="39" ht="24.95" customHeight="1" spans="1:15">
      <c r="A39" s="89" t="s">
        <v>1386</v>
      </c>
      <c r="B39" s="82">
        <v>6869</v>
      </c>
      <c r="C39" s="75"/>
      <c r="D39" s="82">
        <v>7847</v>
      </c>
      <c r="E39" s="75"/>
      <c r="F39" s="82">
        <v>7738.357607</v>
      </c>
      <c r="G39" s="75"/>
      <c r="H39" s="83">
        <v>7585</v>
      </c>
      <c r="I39" s="95"/>
      <c r="J39" s="100">
        <f t="shared" si="0"/>
        <v>7235</v>
      </c>
      <c r="K39" s="101">
        <v>7235</v>
      </c>
      <c r="L39" s="101"/>
      <c r="M39" s="101"/>
      <c r="N39" s="102">
        <f t="shared" si="1"/>
        <v>-503.357607</v>
      </c>
      <c r="O39" s="112"/>
    </row>
    <row r="40" ht="24.95" customHeight="1" spans="1:15">
      <c r="A40" s="89" t="s">
        <v>1387</v>
      </c>
      <c r="B40" s="82">
        <v>623</v>
      </c>
      <c r="C40" s="75"/>
      <c r="D40" s="82">
        <v>506</v>
      </c>
      <c r="E40" s="75"/>
      <c r="F40" s="82">
        <v>519.9323</v>
      </c>
      <c r="G40" s="75"/>
      <c r="H40" s="83">
        <v>501</v>
      </c>
      <c r="I40" s="95"/>
      <c r="J40" s="100">
        <f t="shared" si="0"/>
        <v>466</v>
      </c>
      <c r="K40" s="101">
        <v>466</v>
      </c>
      <c r="L40" s="101"/>
      <c r="M40" s="101"/>
      <c r="N40" s="102">
        <f t="shared" si="1"/>
        <v>-53.9323000000001</v>
      </c>
      <c r="O40" s="103"/>
    </row>
    <row r="41" ht="24.95" customHeight="1" spans="1:15">
      <c r="A41" s="89" t="s">
        <v>1388</v>
      </c>
      <c r="B41" s="82">
        <v>1696</v>
      </c>
      <c r="C41" s="75"/>
      <c r="D41" s="82">
        <v>1783</v>
      </c>
      <c r="E41" s="75"/>
      <c r="F41" s="82">
        <v>1851.047792</v>
      </c>
      <c r="G41" s="75"/>
      <c r="H41" s="83">
        <v>1821</v>
      </c>
      <c r="I41" s="95"/>
      <c r="J41" s="100">
        <f t="shared" si="0"/>
        <v>1785</v>
      </c>
      <c r="K41" s="101">
        <v>1785</v>
      </c>
      <c r="L41" s="101"/>
      <c r="M41" s="101"/>
      <c r="N41" s="102">
        <f t="shared" si="1"/>
        <v>-66.0477920000001</v>
      </c>
      <c r="O41" s="103"/>
    </row>
    <row r="42" ht="24.95" customHeight="1" spans="1:15">
      <c r="A42" s="336" t="s">
        <v>1389</v>
      </c>
      <c r="B42" s="82">
        <v>2067</v>
      </c>
      <c r="C42" s="75"/>
      <c r="D42" s="82">
        <v>2114</v>
      </c>
      <c r="E42" s="75"/>
      <c r="F42" s="82">
        <v>2093.600377</v>
      </c>
      <c r="G42" s="75"/>
      <c r="H42" s="83">
        <v>2062</v>
      </c>
      <c r="I42" s="95"/>
      <c r="J42" s="100">
        <f t="shared" si="0"/>
        <v>2215</v>
      </c>
      <c r="K42" s="101">
        <v>2215</v>
      </c>
      <c r="L42" s="101"/>
      <c r="M42" s="101"/>
      <c r="N42" s="102">
        <f t="shared" si="1"/>
        <v>121.399623</v>
      </c>
      <c r="O42" s="103"/>
    </row>
    <row r="43" ht="24.95" customHeight="1" spans="1:15">
      <c r="A43" s="336" t="s">
        <v>1390</v>
      </c>
      <c r="B43" s="82">
        <v>1675</v>
      </c>
      <c r="C43" s="75"/>
      <c r="D43" s="82">
        <v>1714</v>
      </c>
      <c r="E43" s="75"/>
      <c r="F43" s="82">
        <v>1825</v>
      </c>
      <c r="G43" s="75"/>
      <c r="H43" s="83">
        <v>1834</v>
      </c>
      <c r="I43" s="95"/>
      <c r="J43" s="100">
        <f t="shared" si="0"/>
        <v>1837</v>
      </c>
      <c r="K43" s="101">
        <v>1837</v>
      </c>
      <c r="L43" s="101"/>
      <c r="M43" s="101"/>
      <c r="N43" s="102">
        <f t="shared" si="1"/>
        <v>12</v>
      </c>
      <c r="O43" s="103"/>
    </row>
    <row r="44" ht="24.95" customHeight="1" spans="1:15">
      <c r="A44" s="336" t="s">
        <v>1391</v>
      </c>
      <c r="B44" s="82">
        <v>19</v>
      </c>
      <c r="C44" s="75"/>
      <c r="D44" s="82">
        <v>22</v>
      </c>
      <c r="E44" s="75"/>
      <c r="F44" s="82">
        <v>22</v>
      </c>
      <c r="G44" s="75"/>
      <c r="H44" s="83">
        <v>18</v>
      </c>
      <c r="I44" s="95"/>
      <c r="J44" s="100">
        <f t="shared" si="0"/>
        <v>4</v>
      </c>
      <c r="K44" s="101">
        <v>4</v>
      </c>
      <c r="L44" s="101"/>
      <c r="M44" s="101"/>
      <c r="N44" s="102">
        <f t="shared" si="1"/>
        <v>-18</v>
      </c>
      <c r="O44" s="103"/>
    </row>
    <row r="45" ht="24" spans="1:15">
      <c r="A45" s="336" t="s">
        <v>1392</v>
      </c>
      <c r="B45" s="82">
        <v>5812</v>
      </c>
      <c r="C45" s="75"/>
      <c r="D45" s="82">
        <f>7182-1408</f>
        <v>5774</v>
      </c>
      <c r="E45" s="75"/>
      <c r="F45" s="82">
        <v>5729.847927</v>
      </c>
      <c r="G45" s="75"/>
      <c r="H45" s="83">
        <v>5869</v>
      </c>
      <c r="I45" s="95"/>
      <c r="J45" s="100">
        <f t="shared" si="0"/>
        <v>9140</v>
      </c>
      <c r="K45" s="101">
        <v>7340</v>
      </c>
      <c r="L45" s="101">
        <v>1800</v>
      </c>
      <c r="M45" s="101"/>
      <c r="N45" s="102">
        <f t="shared" si="1"/>
        <v>3410.152073</v>
      </c>
      <c r="O45" s="113" t="s">
        <v>1393</v>
      </c>
    </row>
    <row r="46" ht="24.95" customHeight="1" spans="1:15">
      <c r="A46" s="91" t="s">
        <v>1394</v>
      </c>
      <c r="B46" s="82">
        <f>B47+B50+B53+B56+B59</f>
        <v>338084</v>
      </c>
      <c r="C46" s="75"/>
      <c r="D46" s="82">
        <f>D47+D50+D53+D56+D59</f>
        <v>326098</v>
      </c>
      <c r="E46" s="75"/>
      <c r="F46" s="82">
        <f>F47+F50+F53+F56+F59</f>
        <v>377794.662529</v>
      </c>
      <c r="G46" s="75"/>
      <c r="H46" s="83">
        <f>H47+H50+H53+H56+H59</f>
        <v>364048</v>
      </c>
      <c r="I46" s="95"/>
      <c r="J46" s="100">
        <f t="shared" si="0"/>
        <v>353258</v>
      </c>
      <c r="K46" s="101">
        <f>K47+K50+K53+K56+K59</f>
        <v>115658</v>
      </c>
      <c r="L46" s="101">
        <f>L47+L50+L53+L56+L59</f>
        <v>237600</v>
      </c>
      <c r="M46" s="101">
        <f>M47+M50+M53+M56+M59</f>
        <v>0</v>
      </c>
      <c r="N46" s="102">
        <f t="shared" si="1"/>
        <v>-24536.662529</v>
      </c>
      <c r="O46" s="103"/>
    </row>
    <row r="47" ht="24.95" customHeight="1" spans="1:15">
      <c r="A47" s="84" t="s">
        <v>1395</v>
      </c>
      <c r="B47" s="82"/>
      <c r="C47" s="75"/>
      <c r="D47" s="82">
        <f>SUM(D48:D49)</f>
        <v>11292</v>
      </c>
      <c r="E47" s="75"/>
      <c r="F47" s="82">
        <f>SUM(F48:F49)</f>
        <v>11142.35</v>
      </c>
      <c r="G47" s="75"/>
      <c r="H47" s="83">
        <f>SUM(H48:H49)</f>
        <v>10805</v>
      </c>
      <c r="I47" s="95"/>
      <c r="J47" s="100">
        <f t="shared" si="0"/>
        <v>8143</v>
      </c>
      <c r="K47" s="101">
        <f>SUM(K48:K49)</f>
        <v>8143</v>
      </c>
      <c r="L47" s="101">
        <f>SUM(L48:L49)</f>
        <v>0</v>
      </c>
      <c r="M47" s="101">
        <f>SUM(M48:M49)</f>
        <v>0</v>
      </c>
      <c r="N47" s="102">
        <f t="shared" si="1"/>
        <v>-2999.35</v>
      </c>
      <c r="O47" s="112"/>
    </row>
    <row r="48" ht="48" spans="1:15">
      <c r="A48" s="85" t="s">
        <v>1396</v>
      </c>
      <c r="B48" s="82"/>
      <c r="C48" s="75"/>
      <c r="D48" s="82">
        <v>10927</v>
      </c>
      <c r="E48" s="75"/>
      <c r="F48" s="82">
        <v>11142.35</v>
      </c>
      <c r="G48" s="75"/>
      <c r="H48" s="83">
        <v>10805</v>
      </c>
      <c r="I48" s="95"/>
      <c r="J48" s="100">
        <f t="shared" si="0"/>
        <v>8143</v>
      </c>
      <c r="K48" s="101">
        <v>8143</v>
      </c>
      <c r="L48" s="101"/>
      <c r="M48" s="101"/>
      <c r="N48" s="102">
        <f t="shared" si="1"/>
        <v>-2999.35</v>
      </c>
      <c r="O48" s="113" t="s">
        <v>1397</v>
      </c>
    </row>
    <row r="49" ht="24.95" customHeight="1" spans="1:15">
      <c r="A49" s="85" t="s">
        <v>1398</v>
      </c>
      <c r="B49" s="82"/>
      <c r="C49" s="75"/>
      <c r="D49" s="82">
        <v>365</v>
      </c>
      <c r="E49" s="75"/>
      <c r="F49" s="82">
        <v>0</v>
      </c>
      <c r="G49" s="75"/>
      <c r="H49" s="83"/>
      <c r="I49" s="95"/>
      <c r="J49" s="100">
        <f t="shared" si="0"/>
        <v>0</v>
      </c>
      <c r="K49" s="101"/>
      <c r="L49" s="101"/>
      <c r="M49" s="101"/>
      <c r="N49" s="102">
        <f t="shared" si="1"/>
        <v>0</v>
      </c>
      <c r="O49" s="112"/>
    </row>
    <row r="50" ht="24.95" customHeight="1" spans="1:15">
      <c r="A50" s="84" t="s">
        <v>1399</v>
      </c>
      <c r="B50" s="82">
        <f>SUM(B51:B52)</f>
        <v>125753</v>
      </c>
      <c r="C50" s="75"/>
      <c r="D50" s="82">
        <f>SUM(D51:D52)</f>
        <v>126903</v>
      </c>
      <c r="E50" s="75"/>
      <c r="F50" s="82">
        <f>SUM(F51:F52)</f>
        <v>152766.083919</v>
      </c>
      <c r="G50" s="75"/>
      <c r="H50" s="83">
        <f>SUM(H51:H52)</f>
        <v>130669</v>
      </c>
      <c r="I50" s="95"/>
      <c r="J50" s="100">
        <f t="shared" si="0"/>
        <v>80222</v>
      </c>
      <c r="K50" s="101">
        <f>SUM(K51:K52)</f>
        <v>77222</v>
      </c>
      <c r="L50" s="101">
        <f>SUM(L51:L52)</f>
        <v>3000</v>
      </c>
      <c r="M50" s="101">
        <f>SUM(M51:M52)</f>
        <v>0</v>
      </c>
      <c r="N50" s="102">
        <f t="shared" si="1"/>
        <v>-72544.083919</v>
      </c>
      <c r="O50" s="112"/>
    </row>
    <row r="51" ht="144" spans="1:15">
      <c r="A51" s="85" t="s">
        <v>1396</v>
      </c>
      <c r="B51" s="82">
        <f>23239+35201</f>
        <v>58440</v>
      </c>
      <c r="C51" s="75"/>
      <c r="D51" s="82">
        <v>44358</v>
      </c>
      <c r="E51" s="75"/>
      <c r="F51" s="82">
        <v>71286.5</v>
      </c>
      <c r="G51" s="75"/>
      <c r="H51" s="83">
        <f>82684-2400-399-294-220-30-33-60-16920</f>
        <v>62328</v>
      </c>
      <c r="I51" s="95"/>
      <c r="J51" s="100">
        <f t="shared" si="0"/>
        <v>80222</v>
      </c>
      <c r="K51" s="101">
        <f>79432-1900-50-300+40</f>
        <v>77222</v>
      </c>
      <c r="L51" s="101">
        <v>3000</v>
      </c>
      <c r="M51" s="101"/>
      <c r="N51" s="102">
        <f t="shared" si="1"/>
        <v>8935.5</v>
      </c>
      <c r="O51" s="114" t="s">
        <v>1400</v>
      </c>
    </row>
    <row r="52" ht="24.95" customHeight="1" spans="1:15">
      <c r="A52" s="85" t="s">
        <v>1398</v>
      </c>
      <c r="B52" s="82">
        <f>298+67015</f>
        <v>67313</v>
      </c>
      <c r="C52" s="75"/>
      <c r="D52" s="82">
        <v>82545</v>
      </c>
      <c r="E52" s="75"/>
      <c r="F52" s="82">
        <v>81479.583919</v>
      </c>
      <c r="G52" s="75"/>
      <c r="H52" s="83">
        <f>72941-4600</f>
        <v>68341</v>
      </c>
      <c r="I52" s="95"/>
      <c r="J52" s="100">
        <f t="shared" si="0"/>
        <v>0</v>
      </c>
      <c r="K52" s="101"/>
      <c r="L52" s="101"/>
      <c r="M52" s="101"/>
      <c r="N52" s="102">
        <f t="shared" si="1"/>
        <v>-81479.583919</v>
      </c>
      <c r="O52" s="112"/>
    </row>
    <row r="53" ht="24.95" customHeight="1" spans="1:15">
      <c r="A53" s="84" t="s">
        <v>1401</v>
      </c>
      <c r="B53" s="82">
        <f>SUM(B54:B55)</f>
        <v>176188</v>
      </c>
      <c r="C53" s="75"/>
      <c r="D53" s="82">
        <f>SUM(D54:D55)</f>
        <v>172511</v>
      </c>
      <c r="E53" s="75"/>
      <c r="F53" s="82">
        <f>SUM(F54:F55)</f>
        <v>180470.62011</v>
      </c>
      <c r="G53" s="75"/>
      <c r="H53" s="83">
        <f>SUM(H54:H55)</f>
        <v>178124</v>
      </c>
      <c r="I53" s="95"/>
      <c r="J53" s="100">
        <f t="shared" si="0"/>
        <v>246290</v>
      </c>
      <c r="K53" s="101">
        <f>SUM(K54:K55)</f>
        <v>17790</v>
      </c>
      <c r="L53" s="101">
        <f>SUM(L54:L55)</f>
        <v>228500</v>
      </c>
      <c r="M53" s="101">
        <f>SUM(M54:M55)</f>
        <v>0</v>
      </c>
      <c r="N53" s="102">
        <f t="shared" si="1"/>
        <v>65819.37989</v>
      </c>
      <c r="O53" s="112"/>
    </row>
    <row r="54" ht="120" spans="1:15">
      <c r="A54" s="85" t="s">
        <v>1396</v>
      </c>
      <c r="B54" s="82">
        <v>18010</v>
      </c>
      <c r="C54" s="75"/>
      <c r="D54" s="82">
        <f>320+23841</f>
        <v>24161</v>
      </c>
      <c r="E54" s="75"/>
      <c r="F54" s="82">
        <v>10644.62011</v>
      </c>
      <c r="G54" s="75"/>
      <c r="H54" s="83">
        <f>18096-100-1611-64-567-740-110-387</f>
        <v>14517</v>
      </c>
      <c r="I54" s="95"/>
      <c r="J54" s="100">
        <f t="shared" si="0"/>
        <v>17790</v>
      </c>
      <c r="K54" s="101">
        <f>17890-100</f>
        <v>17790</v>
      </c>
      <c r="L54" s="101"/>
      <c r="M54" s="101"/>
      <c r="N54" s="102">
        <f t="shared" si="1"/>
        <v>7145.37989</v>
      </c>
      <c r="O54" s="113" t="s">
        <v>1402</v>
      </c>
    </row>
    <row r="55" ht="24" spans="1:15">
      <c r="A55" s="85" t="s">
        <v>1398</v>
      </c>
      <c r="B55" s="82">
        <v>158178</v>
      </c>
      <c r="C55" s="75"/>
      <c r="D55" s="82">
        <v>148350</v>
      </c>
      <c r="E55" s="75"/>
      <c r="F55" s="82">
        <v>169826</v>
      </c>
      <c r="G55" s="75"/>
      <c r="H55" s="83">
        <f>167326+387-4106</f>
        <v>163607</v>
      </c>
      <c r="I55" s="95"/>
      <c r="J55" s="100">
        <f t="shared" si="0"/>
        <v>228500</v>
      </c>
      <c r="K55" s="101"/>
      <c r="L55" s="101">
        <f>387462-132962-22000-4000</f>
        <v>228500</v>
      </c>
      <c r="M55" s="101"/>
      <c r="N55" s="102">
        <f t="shared" si="1"/>
        <v>58674</v>
      </c>
      <c r="O55" s="113" t="s">
        <v>1403</v>
      </c>
    </row>
    <row r="56" ht="24.95" customHeight="1" spans="1:15">
      <c r="A56" s="84" t="s">
        <v>1404</v>
      </c>
      <c r="B56" s="82">
        <f>SUM(B57:B58)</f>
        <v>26649</v>
      </c>
      <c r="C56" s="75"/>
      <c r="D56" s="82">
        <f>SUM(D57:D58)</f>
        <v>8133</v>
      </c>
      <c r="E56" s="75"/>
      <c r="F56" s="82">
        <f>SUM(F57:F58)</f>
        <v>24689.4253</v>
      </c>
      <c r="G56" s="75"/>
      <c r="H56" s="83">
        <f>SUM(H57:H58)</f>
        <v>36262</v>
      </c>
      <c r="I56" s="95"/>
      <c r="J56" s="100">
        <f t="shared" si="0"/>
        <v>8353</v>
      </c>
      <c r="K56" s="101">
        <f>SUM(K57:K58)</f>
        <v>8353</v>
      </c>
      <c r="L56" s="101">
        <f>SUM(L57:L58)</f>
        <v>0</v>
      </c>
      <c r="M56" s="101">
        <f>SUM(M57:M58)</f>
        <v>0</v>
      </c>
      <c r="N56" s="102">
        <f t="shared" si="1"/>
        <v>-16336.4253</v>
      </c>
      <c r="O56" s="112"/>
    </row>
    <row r="57" ht="144" spans="1:15">
      <c r="A57" s="85" t="s">
        <v>1396</v>
      </c>
      <c r="B57" s="82">
        <v>26649</v>
      </c>
      <c r="C57" s="75"/>
      <c r="D57" s="82">
        <v>5785</v>
      </c>
      <c r="E57" s="75"/>
      <c r="F57" s="82">
        <v>14883.45</v>
      </c>
      <c r="G57" s="75"/>
      <c r="H57" s="83">
        <f>12205-900-390-80-210</f>
        <v>10625</v>
      </c>
      <c r="I57" s="95"/>
      <c r="J57" s="100">
        <f t="shared" si="0"/>
        <v>8353</v>
      </c>
      <c r="K57" s="101">
        <f>9353-1000</f>
        <v>8353</v>
      </c>
      <c r="L57" s="101"/>
      <c r="M57" s="101"/>
      <c r="N57" s="102">
        <f t="shared" si="1"/>
        <v>-6530.45</v>
      </c>
      <c r="O57" s="114" t="s">
        <v>1405</v>
      </c>
    </row>
    <row r="58" ht="24.95" customHeight="1" spans="1:15">
      <c r="A58" s="85" t="s">
        <v>1398</v>
      </c>
      <c r="B58" s="82"/>
      <c r="C58" s="75"/>
      <c r="D58" s="82">
        <v>2348</v>
      </c>
      <c r="E58" s="75"/>
      <c r="F58" s="82">
        <v>9805.9753</v>
      </c>
      <c r="G58" s="75"/>
      <c r="H58" s="83">
        <f>36123-10486</f>
        <v>25637</v>
      </c>
      <c r="I58" s="95"/>
      <c r="J58" s="100">
        <f t="shared" si="0"/>
        <v>0</v>
      </c>
      <c r="K58" s="101"/>
      <c r="L58" s="101"/>
      <c r="M58" s="101"/>
      <c r="N58" s="102">
        <f t="shared" si="1"/>
        <v>-9805.9753</v>
      </c>
      <c r="O58" s="112"/>
    </row>
    <row r="59" ht="24.95" customHeight="1" spans="1:15">
      <c r="A59" s="84" t="s">
        <v>1406</v>
      </c>
      <c r="B59" s="82">
        <f>SUM(B60:B66)</f>
        <v>9494</v>
      </c>
      <c r="C59" s="75"/>
      <c r="D59" s="82">
        <f>SUM(D60:D66)</f>
        <v>7259</v>
      </c>
      <c r="E59" s="75"/>
      <c r="F59" s="82">
        <f>SUM(F60:F66)</f>
        <v>8726.1832</v>
      </c>
      <c r="G59" s="75"/>
      <c r="H59" s="83">
        <f>SUM(H60:H66)</f>
        <v>8188</v>
      </c>
      <c r="I59" s="95"/>
      <c r="J59" s="100">
        <f t="shared" si="0"/>
        <v>10250</v>
      </c>
      <c r="K59" s="101">
        <f>SUM(K60:K66)</f>
        <v>4150</v>
      </c>
      <c r="L59" s="101">
        <f>SUM(L60:L66)</f>
        <v>6100</v>
      </c>
      <c r="M59" s="101">
        <f>SUM(M60:M66)</f>
        <v>0</v>
      </c>
      <c r="N59" s="102">
        <f t="shared" si="1"/>
        <v>1523.8168</v>
      </c>
      <c r="O59" s="103"/>
    </row>
    <row r="60" ht="24.95" customHeight="1" spans="1:15">
      <c r="A60" s="89" t="s">
        <v>1407</v>
      </c>
      <c r="B60" s="82">
        <v>1863</v>
      </c>
      <c r="C60" s="75"/>
      <c r="D60" s="82">
        <v>2200</v>
      </c>
      <c r="E60" s="75"/>
      <c r="F60" s="82">
        <v>2278</v>
      </c>
      <c r="G60" s="75"/>
      <c r="H60" s="83">
        <v>2400</v>
      </c>
      <c r="I60" s="95"/>
      <c r="J60" s="100">
        <f t="shared" si="0"/>
        <v>2400</v>
      </c>
      <c r="K60" s="101">
        <v>1900</v>
      </c>
      <c r="L60" s="101">
        <v>500</v>
      </c>
      <c r="M60" s="101"/>
      <c r="N60" s="102">
        <f t="shared" si="1"/>
        <v>122</v>
      </c>
      <c r="O60" s="114" t="s">
        <v>1408</v>
      </c>
    </row>
    <row r="61" ht="24.95" customHeight="1" spans="1:15">
      <c r="A61" s="89" t="s">
        <v>1409</v>
      </c>
      <c r="B61" s="82">
        <v>600</v>
      </c>
      <c r="C61" s="75"/>
      <c r="D61" s="82">
        <v>400</v>
      </c>
      <c r="E61" s="75"/>
      <c r="F61" s="82">
        <v>400</v>
      </c>
      <c r="G61" s="75"/>
      <c r="H61" s="83">
        <v>399</v>
      </c>
      <c r="I61" s="95"/>
      <c r="J61" s="100">
        <f t="shared" si="0"/>
        <v>800</v>
      </c>
      <c r="K61" s="101"/>
      <c r="L61" s="101">
        <v>800</v>
      </c>
      <c r="M61" s="101"/>
      <c r="N61" s="102">
        <f t="shared" si="1"/>
        <v>400</v>
      </c>
      <c r="O61" s="113" t="s">
        <v>1410</v>
      </c>
    </row>
    <row r="62" ht="24.95" customHeight="1" spans="1:15">
      <c r="A62" s="89" t="s">
        <v>1411</v>
      </c>
      <c r="B62" s="82">
        <v>604</v>
      </c>
      <c r="C62" s="75"/>
      <c r="D62" s="82">
        <v>485</v>
      </c>
      <c r="E62" s="75"/>
      <c r="F62" s="82">
        <v>298.1832</v>
      </c>
      <c r="G62" s="75"/>
      <c r="H62" s="83">
        <v>294</v>
      </c>
      <c r="I62" s="95"/>
      <c r="J62" s="100">
        <f t="shared" si="0"/>
        <v>600</v>
      </c>
      <c r="K62" s="101">
        <v>300</v>
      </c>
      <c r="L62" s="101">
        <v>300</v>
      </c>
      <c r="M62" s="101"/>
      <c r="N62" s="102">
        <f t="shared" si="1"/>
        <v>301.8168</v>
      </c>
      <c r="O62" s="113" t="s">
        <v>1412</v>
      </c>
    </row>
    <row r="63" s="62" customFormat="1" ht="24.95" customHeight="1" spans="1:15">
      <c r="A63" s="86" t="s">
        <v>1413</v>
      </c>
      <c r="B63" s="82">
        <v>3000</v>
      </c>
      <c r="C63" s="75"/>
      <c r="D63" s="82">
        <v>1900</v>
      </c>
      <c r="E63" s="75"/>
      <c r="F63" s="82">
        <v>1400</v>
      </c>
      <c r="G63" s="75"/>
      <c r="H63" s="83">
        <f>990+220+30+100</f>
        <v>1340</v>
      </c>
      <c r="I63" s="95"/>
      <c r="J63" s="100">
        <f t="shared" si="0"/>
        <v>1950</v>
      </c>
      <c r="K63" s="101">
        <f>1000+50+300+100</f>
        <v>1450</v>
      </c>
      <c r="L63" s="101">
        <v>500</v>
      </c>
      <c r="M63" s="101"/>
      <c r="N63" s="102">
        <f t="shared" si="1"/>
        <v>550</v>
      </c>
      <c r="O63" s="113" t="s">
        <v>1414</v>
      </c>
    </row>
    <row r="64" s="62" customFormat="1" ht="24.95" customHeight="1" spans="1:15">
      <c r="A64" s="92" t="s">
        <v>1415</v>
      </c>
      <c r="B64" s="82">
        <v>901</v>
      </c>
      <c r="C64" s="75"/>
      <c r="D64" s="82"/>
      <c r="E64" s="75"/>
      <c r="F64" s="82">
        <v>3850</v>
      </c>
      <c r="G64" s="75"/>
      <c r="H64" s="83">
        <f>390+1611+64+457+33+80+60+210+740+110</f>
        <v>3755</v>
      </c>
      <c r="I64" s="95"/>
      <c r="J64" s="100">
        <f t="shared" si="0"/>
        <v>2000</v>
      </c>
      <c r="K64" s="101"/>
      <c r="L64" s="101">
        <v>2000</v>
      </c>
      <c r="M64" s="101"/>
      <c r="N64" s="102">
        <f t="shared" si="1"/>
        <v>-1850</v>
      </c>
      <c r="O64" s="113" t="s">
        <v>1416</v>
      </c>
    </row>
    <row r="65" s="62" customFormat="1" ht="24.95" customHeight="1" spans="1:15">
      <c r="A65" s="115" t="s">
        <v>1417</v>
      </c>
      <c r="B65" s="82"/>
      <c r="C65" s="75"/>
      <c r="D65" s="82"/>
      <c r="E65" s="75"/>
      <c r="F65" s="82"/>
      <c r="G65" s="75"/>
      <c r="H65" s="83"/>
      <c r="I65" s="95"/>
      <c r="J65" s="100">
        <f t="shared" si="0"/>
        <v>2000</v>
      </c>
      <c r="K65" s="101"/>
      <c r="L65" s="101">
        <v>2000</v>
      </c>
      <c r="M65" s="101"/>
      <c r="N65" s="102">
        <f t="shared" si="1"/>
        <v>2000</v>
      </c>
      <c r="O65" s="113" t="s">
        <v>1418</v>
      </c>
    </row>
    <row r="66" s="62" customFormat="1" ht="24.95" customHeight="1" spans="1:15">
      <c r="A66" s="92" t="s">
        <v>1419</v>
      </c>
      <c r="B66" s="82">
        <v>2526</v>
      </c>
      <c r="C66" s="75"/>
      <c r="D66" s="82">
        <v>2274</v>
      </c>
      <c r="E66" s="75"/>
      <c r="F66" s="82">
        <v>500</v>
      </c>
      <c r="G66" s="75"/>
      <c r="H66" s="83"/>
      <c r="I66" s="95"/>
      <c r="J66" s="100">
        <f t="shared" si="0"/>
        <v>500</v>
      </c>
      <c r="K66" s="101">
        <v>500</v>
      </c>
      <c r="L66" s="101"/>
      <c r="M66" s="101"/>
      <c r="N66" s="102">
        <f t="shared" si="1"/>
        <v>0</v>
      </c>
      <c r="O66" s="113" t="s">
        <v>1420</v>
      </c>
    </row>
    <row r="67" ht="24.95" customHeight="1" spans="1:15">
      <c r="A67" s="333" t="s">
        <v>1421</v>
      </c>
      <c r="B67" s="82">
        <f>SUM(B68:B71)</f>
        <v>0</v>
      </c>
      <c r="C67" s="75"/>
      <c r="D67" s="82">
        <f>SUM(D68:D71)</f>
        <v>0</v>
      </c>
      <c r="E67" s="75"/>
      <c r="F67" s="82">
        <f>SUM(F68:F71)</f>
        <v>0</v>
      </c>
      <c r="G67" s="75"/>
      <c r="H67" s="83">
        <f>SUM(H68:H71)</f>
        <v>0</v>
      </c>
      <c r="I67" s="95"/>
      <c r="J67" s="100">
        <f t="shared" si="0"/>
        <v>5000</v>
      </c>
      <c r="K67" s="101">
        <f>SUM(K68:K71)</f>
        <v>0</v>
      </c>
      <c r="L67" s="101">
        <f>SUM(L68:L71)</f>
        <v>149884</v>
      </c>
      <c r="M67" s="101">
        <f>SUM(M68:M71)</f>
        <v>-144884</v>
      </c>
      <c r="N67" s="102">
        <f t="shared" si="1"/>
        <v>5000</v>
      </c>
      <c r="O67" s="130"/>
    </row>
    <row r="68" ht="24.95" customHeight="1" spans="1:15">
      <c r="A68" s="84" t="s">
        <v>1422</v>
      </c>
      <c r="B68" s="82"/>
      <c r="C68" s="75"/>
      <c r="D68" s="82"/>
      <c r="E68" s="75"/>
      <c r="F68" s="82">
        <v>0</v>
      </c>
      <c r="G68" s="75"/>
      <c r="H68" s="83"/>
      <c r="I68" s="95"/>
      <c r="J68" s="100">
        <f t="shared" si="0"/>
        <v>0</v>
      </c>
      <c r="K68" s="101"/>
      <c r="L68" s="101">
        <v>15000</v>
      </c>
      <c r="M68" s="101">
        <v>-15000</v>
      </c>
      <c r="N68" s="102">
        <f t="shared" si="1"/>
        <v>0</v>
      </c>
      <c r="O68" s="130" t="s">
        <v>1423</v>
      </c>
    </row>
    <row r="69" ht="24.95" customHeight="1" spans="1:15">
      <c r="A69" s="84" t="s">
        <v>1424</v>
      </c>
      <c r="B69" s="82"/>
      <c r="C69" s="75"/>
      <c r="D69" s="82"/>
      <c r="E69" s="75"/>
      <c r="F69" s="82">
        <v>0</v>
      </c>
      <c r="G69" s="75"/>
      <c r="H69" s="83"/>
      <c r="I69" s="95"/>
      <c r="J69" s="100">
        <f t="shared" si="0"/>
        <v>0</v>
      </c>
      <c r="K69" s="101"/>
      <c r="L69" s="101">
        <f>9000+20000+12042</f>
        <v>41042</v>
      </c>
      <c r="M69" s="101">
        <v>-41042</v>
      </c>
      <c r="N69" s="102">
        <f t="shared" si="1"/>
        <v>0</v>
      </c>
      <c r="O69" s="113" t="s">
        <v>1425</v>
      </c>
    </row>
    <row r="70" ht="24.95" customHeight="1" spans="1:15">
      <c r="A70" s="84" t="s">
        <v>1426</v>
      </c>
      <c r="B70" s="82"/>
      <c r="C70" s="75"/>
      <c r="D70" s="82"/>
      <c r="E70" s="75"/>
      <c r="F70" s="82">
        <v>0</v>
      </c>
      <c r="G70" s="75"/>
      <c r="H70" s="83"/>
      <c r="I70" s="95"/>
      <c r="J70" s="100">
        <f t="shared" ref="J70:J93" si="2">K70+L70+M70</f>
        <v>0</v>
      </c>
      <c r="K70" s="101"/>
      <c r="L70" s="101">
        <f>-'[2]4'!O19-30000</f>
        <v>88842</v>
      </c>
      <c r="M70" s="101">
        <v>-88842</v>
      </c>
      <c r="N70" s="102">
        <f t="shared" ref="N70:N93" si="3">J70-F70</f>
        <v>0</v>
      </c>
      <c r="O70" s="130" t="s">
        <v>1427</v>
      </c>
    </row>
    <row r="71" ht="24.95" customHeight="1" spans="1:15">
      <c r="A71" s="335" t="s">
        <v>1428</v>
      </c>
      <c r="B71" s="82"/>
      <c r="C71" s="75"/>
      <c r="D71" s="82"/>
      <c r="E71" s="75"/>
      <c r="F71" s="82">
        <v>0</v>
      </c>
      <c r="G71" s="75"/>
      <c r="H71" s="83"/>
      <c r="I71" s="95"/>
      <c r="J71" s="100">
        <f t="shared" si="2"/>
        <v>5000</v>
      </c>
      <c r="K71" s="101"/>
      <c r="L71" s="101">
        <v>5000</v>
      </c>
      <c r="M71" s="101"/>
      <c r="N71" s="102">
        <f t="shared" si="3"/>
        <v>5000</v>
      </c>
      <c r="O71" s="130" t="s">
        <v>1429</v>
      </c>
    </row>
    <row r="72" ht="24.95" customHeight="1" spans="1:15">
      <c r="A72" s="333" t="s">
        <v>1430</v>
      </c>
      <c r="B72" s="82"/>
      <c r="C72" s="75"/>
      <c r="D72" s="82">
        <v>5200</v>
      </c>
      <c r="E72" s="75"/>
      <c r="F72" s="82">
        <v>0</v>
      </c>
      <c r="G72" s="75"/>
      <c r="H72" s="83"/>
      <c r="I72" s="95"/>
      <c r="J72" s="100">
        <f t="shared" si="2"/>
        <v>30000</v>
      </c>
      <c r="K72" s="101"/>
      <c r="L72" s="101">
        <v>30000</v>
      </c>
      <c r="M72" s="101"/>
      <c r="N72" s="102">
        <f t="shared" si="3"/>
        <v>30000</v>
      </c>
      <c r="O72" s="130"/>
    </row>
    <row r="73" ht="24.95" customHeight="1" spans="1:15">
      <c r="A73" s="333" t="s">
        <v>1431</v>
      </c>
      <c r="B73" s="82"/>
      <c r="C73" s="75"/>
      <c r="D73" s="82">
        <v>18000</v>
      </c>
      <c r="E73" s="75"/>
      <c r="F73" s="82">
        <v>30000</v>
      </c>
      <c r="G73" s="75"/>
      <c r="H73" s="83">
        <v>30000</v>
      </c>
      <c r="I73" s="95"/>
      <c r="J73" s="100">
        <f t="shared" si="2"/>
        <v>0</v>
      </c>
      <c r="K73" s="101"/>
      <c r="L73" s="101"/>
      <c r="M73" s="101"/>
      <c r="N73" s="102">
        <f t="shared" si="3"/>
        <v>-30000</v>
      </c>
      <c r="O73" s="130"/>
    </row>
    <row r="74" ht="24.95" customHeight="1" spans="1:15">
      <c r="A74" s="337" t="s">
        <v>1432</v>
      </c>
      <c r="B74" s="117">
        <f>SUM(B75:B76)</f>
        <v>15261</v>
      </c>
      <c r="C74" s="75"/>
      <c r="D74" s="82">
        <f>SUM(D75:D76)</f>
        <v>15828</v>
      </c>
      <c r="E74" s="75"/>
      <c r="F74" s="82">
        <f>SUM(F75:F76)</f>
        <v>16876.8</v>
      </c>
      <c r="G74" s="75"/>
      <c r="H74" s="83">
        <f>SUM(H75:H76)</f>
        <v>16921</v>
      </c>
      <c r="I74" s="95"/>
      <c r="J74" s="100">
        <f t="shared" si="2"/>
        <v>19327</v>
      </c>
      <c r="K74" s="101">
        <f>SUM(K75:K76)</f>
        <v>0</v>
      </c>
      <c r="L74" s="101">
        <f>SUM(L75:L76)</f>
        <v>19327</v>
      </c>
      <c r="M74" s="101">
        <f>SUM(M75:M76)</f>
        <v>0</v>
      </c>
      <c r="N74" s="102">
        <f t="shared" si="3"/>
        <v>2450.2</v>
      </c>
      <c r="O74" s="130"/>
    </row>
    <row r="75" ht="24.95" customHeight="1" spans="1:15">
      <c r="A75" s="84" t="s">
        <v>1433</v>
      </c>
      <c r="B75" s="82">
        <v>15261</v>
      </c>
      <c r="C75" s="75"/>
      <c r="D75" s="82">
        <v>15828</v>
      </c>
      <c r="E75" s="75"/>
      <c r="F75" s="82">
        <v>16876.8</v>
      </c>
      <c r="G75" s="75"/>
      <c r="H75" s="83">
        <v>16921</v>
      </c>
      <c r="I75" s="95"/>
      <c r="J75" s="100">
        <f t="shared" si="2"/>
        <v>19327</v>
      </c>
      <c r="K75" s="101"/>
      <c r="L75" s="101">
        <f>16877+70000*0.035</f>
        <v>19327</v>
      </c>
      <c r="M75" s="101"/>
      <c r="N75" s="102">
        <f t="shared" si="3"/>
        <v>2450.2</v>
      </c>
      <c r="O75" s="113" t="s">
        <v>1434</v>
      </c>
    </row>
    <row r="76" ht="24.95" customHeight="1" spans="1:15">
      <c r="A76" s="335" t="s">
        <v>1435</v>
      </c>
      <c r="B76" s="82"/>
      <c r="C76" s="75"/>
      <c r="D76" s="82"/>
      <c r="E76" s="75"/>
      <c r="F76" s="82">
        <v>0</v>
      </c>
      <c r="G76" s="75"/>
      <c r="H76" s="83"/>
      <c r="I76" s="95"/>
      <c r="J76" s="100">
        <f t="shared" si="2"/>
        <v>0</v>
      </c>
      <c r="K76" s="101"/>
      <c r="L76" s="101"/>
      <c r="M76" s="101"/>
      <c r="N76" s="102">
        <f t="shared" si="3"/>
        <v>0</v>
      </c>
      <c r="O76" s="130"/>
    </row>
    <row r="77" ht="24.95" customHeight="1" spans="1:15">
      <c r="A77" s="333" t="s">
        <v>1436</v>
      </c>
      <c r="B77" s="82"/>
      <c r="C77" s="75"/>
      <c r="D77" s="82">
        <v>-21843</v>
      </c>
      <c r="E77" s="75"/>
      <c r="F77" s="82">
        <v>-20820</v>
      </c>
      <c r="G77" s="75"/>
      <c r="H77" s="83"/>
      <c r="I77" s="95"/>
      <c r="J77" s="100">
        <f t="shared" si="2"/>
        <v>0</v>
      </c>
      <c r="K77" s="101"/>
      <c r="L77" s="101"/>
      <c r="M77" s="101"/>
      <c r="N77" s="102">
        <f t="shared" si="3"/>
        <v>20820</v>
      </c>
      <c r="O77" s="131" t="s">
        <v>1437</v>
      </c>
    </row>
    <row r="78" ht="24.95" customHeight="1" spans="1:15">
      <c r="A78" s="333" t="s">
        <v>1438</v>
      </c>
      <c r="B78" s="82">
        <f>SUM(B79:B82)</f>
        <v>0</v>
      </c>
      <c r="C78" s="75"/>
      <c r="D78" s="82">
        <f>SUM(D79:D82)</f>
        <v>0</v>
      </c>
      <c r="E78" s="75"/>
      <c r="F78" s="82">
        <f>SUM(F79:F82)</f>
        <v>19781.5</v>
      </c>
      <c r="G78" s="75"/>
      <c r="H78" s="83">
        <f>SUM(H79:H82)</f>
        <v>19193</v>
      </c>
      <c r="I78" s="95"/>
      <c r="J78" s="100">
        <f t="shared" si="2"/>
        <v>0</v>
      </c>
      <c r="K78" s="101">
        <f>SUM(K79:K82)</f>
        <v>0</v>
      </c>
      <c r="L78" s="101">
        <f>SUM(L79:L82)</f>
        <v>0</v>
      </c>
      <c r="M78" s="101">
        <f>SUM(M79:M82)</f>
        <v>0</v>
      </c>
      <c r="N78" s="102">
        <f t="shared" si="3"/>
        <v>-19781.5</v>
      </c>
      <c r="O78" s="103"/>
    </row>
    <row r="79" ht="24.95" customHeight="1" spans="1:15">
      <c r="A79" s="333" t="s">
        <v>1439</v>
      </c>
      <c r="B79" s="82"/>
      <c r="C79" s="75"/>
      <c r="D79" s="82"/>
      <c r="E79" s="75"/>
      <c r="F79" s="82">
        <v>1565.5</v>
      </c>
      <c r="G79" s="75"/>
      <c r="H79" s="83">
        <v>827</v>
      </c>
      <c r="I79" s="95"/>
      <c r="J79" s="100">
        <f t="shared" si="2"/>
        <v>0</v>
      </c>
      <c r="K79" s="101"/>
      <c r="L79" s="101"/>
      <c r="M79" s="101"/>
      <c r="N79" s="102">
        <f t="shared" si="3"/>
        <v>-1565.5</v>
      </c>
      <c r="O79" s="112"/>
    </row>
    <row r="80" ht="24.95" customHeight="1" spans="1:15">
      <c r="A80" s="333" t="s">
        <v>1440</v>
      </c>
      <c r="B80" s="82"/>
      <c r="C80" s="75"/>
      <c r="D80" s="82"/>
      <c r="E80" s="75"/>
      <c r="F80" s="82">
        <v>1220</v>
      </c>
      <c r="G80" s="75"/>
      <c r="H80" s="83">
        <f>920+300</f>
        <v>1220</v>
      </c>
      <c r="I80" s="95"/>
      <c r="J80" s="100">
        <f t="shared" si="2"/>
        <v>0</v>
      </c>
      <c r="K80" s="101"/>
      <c r="L80" s="101"/>
      <c r="M80" s="101"/>
      <c r="N80" s="102">
        <f t="shared" si="3"/>
        <v>-1220</v>
      </c>
      <c r="O80" s="132"/>
    </row>
    <row r="81" ht="24.95" customHeight="1" spans="1:15">
      <c r="A81" s="333" t="s">
        <v>1441</v>
      </c>
      <c r="B81" s="82"/>
      <c r="C81" s="75"/>
      <c r="D81" s="82"/>
      <c r="E81" s="75"/>
      <c r="F81" s="82">
        <v>16791</v>
      </c>
      <c r="G81" s="75"/>
      <c r="H81" s="83">
        <f>14946+2200-205</f>
        <v>16941</v>
      </c>
      <c r="I81" s="95"/>
      <c r="J81" s="100">
        <f t="shared" si="2"/>
        <v>0</v>
      </c>
      <c r="K81" s="101"/>
      <c r="L81" s="101"/>
      <c r="M81" s="101"/>
      <c r="N81" s="102">
        <f t="shared" si="3"/>
        <v>-16791</v>
      </c>
      <c r="O81" s="133"/>
    </row>
    <row r="82" ht="24.95" customHeight="1" spans="1:15">
      <c r="A82" s="333" t="s">
        <v>1442</v>
      </c>
      <c r="B82" s="82"/>
      <c r="C82" s="75"/>
      <c r="D82" s="82"/>
      <c r="E82" s="75"/>
      <c r="F82" s="82">
        <v>205</v>
      </c>
      <c r="G82" s="75"/>
      <c r="H82" s="83">
        <v>205</v>
      </c>
      <c r="I82" s="95"/>
      <c r="J82" s="100">
        <f t="shared" si="2"/>
        <v>0</v>
      </c>
      <c r="K82" s="101"/>
      <c r="L82" s="101"/>
      <c r="M82" s="101"/>
      <c r="N82" s="102">
        <f t="shared" si="3"/>
        <v>-205</v>
      </c>
      <c r="O82" s="133"/>
    </row>
    <row r="83" ht="24.95" customHeight="1" spans="1:15">
      <c r="A83" s="333" t="s">
        <v>1443</v>
      </c>
      <c r="B83" s="82"/>
      <c r="C83" s="75"/>
      <c r="D83" s="82"/>
      <c r="E83" s="75"/>
      <c r="F83" s="82">
        <v>3434.4</v>
      </c>
      <c r="G83" s="75"/>
      <c r="H83" s="82"/>
      <c r="I83" s="95"/>
      <c r="J83" s="100">
        <f t="shared" si="2"/>
        <v>10000</v>
      </c>
      <c r="K83" s="101"/>
      <c r="L83" s="101">
        <v>10000</v>
      </c>
      <c r="M83" s="101"/>
      <c r="N83" s="102">
        <f t="shared" si="3"/>
        <v>6565.6</v>
      </c>
      <c r="O83" s="92" t="s">
        <v>1444</v>
      </c>
    </row>
    <row r="84" ht="24.95" customHeight="1" spans="1:15">
      <c r="A84" s="338" t="s">
        <v>1445</v>
      </c>
      <c r="B84" s="119">
        <f>'[2]2'!B50+'[2]2'!B48-'[2]3'!B5</f>
        <v>19318</v>
      </c>
      <c r="C84" s="75"/>
      <c r="D84" s="119">
        <f>'[2]2'!D50-'[2]3'!D5+'[2]2'!D48</f>
        <v>19243.74</v>
      </c>
      <c r="E84" s="75"/>
      <c r="F84" s="120">
        <f>'[2]2'!F50-'[2]3'!F5+'[2]2'!F48</f>
        <v>-0.0998640969628468</v>
      </c>
      <c r="G84" s="75"/>
      <c r="H84" s="121">
        <f>'[2]2'!H50-'[2]3'!H5+'[2]2'!H48</f>
        <v>7231.10999999999</v>
      </c>
      <c r="I84" s="95"/>
      <c r="J84" s="134">
        <f>'[2]2'!J50-'[2]3'!J5</f>
        <v>-0.321400000015274</v>
      </c>
      <c r="K84" s="135"/>
      <c r="L84" s="135"/>
      <c r="M84" s="135"/>
      <c r="N84" s="136">
        <f t="shared" si="3"/>
        <v>-0.221535903052427</v>
      </c>
      <c r="O84" s="137" t="s">
        <v>1446</v>
      </c>
    </row>
    <row r="85" s="63" customFormat="1" ht="24.95" customHeight="1" spans="1:15">
      <c r="A85" s="333" t="s">
        <v>1447</v>
      </c>
      <c r="B85" s="122">
        <f>SUM(B86:B91)</f>
        <v>167379</v>
      </c>
      <c r="C85" s="75"/>
      <c r="D85" s="122">
        <f>SUM(D86:D91)</f>
        <v>203417</v>
      </c>
      <c r="E85" s="75"/>
      <c r="F85" s="119">
        <f>SUM(F86:F91)</f>
        <v>252273.8</v>
      </c>
      <c r="G85" s="75"/>
      <c r="H85" s="119">
        <f>SUM(H86:H91)</f>
        <v>172436</v>
      </c>
      <c r="I85" s="95"/>
      <c r="J85" s="138">
        <f t="shared" si="2"/>
        <v>182481</v>
      </c>
      <c r="K85" s="135">
        <f>SUM(K86:K91)</f>
        <v>0</v>
      </c>
      <c r="L85" s="135">
        <f>SUM(L86:L91)</f>
        <v>182481</v>
      </c>
      <c r="M85" s="135">
        <f>SUM(M86:M91)</f>
        <v>0</v>
      </c>
      <c r="N85" s="136">
        <f t="shared" si="3"/>
        <v>-69792.8</v>
      </c>
      <c r="O85" s="139"/>
    </row>
    <row r="86" ht="24.95" customHeight="1" spans="1:15">
      <c r="A86" s="335" t="s">
        <v>1448</v>
      </c>
      <c r="B86" s="82">
        <v>21328</v>
      </c>
      <c r="C86" s="75"/>
      <c r="D86" s="82">
        <f>16600+25000</f>
        <v>41600</v>
      </c>
      <c r="E86" s="75"/>
      <c r="F86" s="82">
        <v>14000</v>
      </c>
      <c r="G86" s="75"/>
      <c r="H86" s="82">
        <v>167347</v>
      </c>
      <c r="I86" s="95"/>
      <c r="J86" s="100">
        <f t="shared" si="2"/>
        <v>56042</v>
      </c>
      <c r="K86" s="101"/>
      <c r="L86" s="101">
        <f>L68+L69</f>
        <v>56042</v>
      </c>
      <c r="M86" s="101"/>
      <c r="N86" s="102">
        <f t="shared" si="3"/>
        <v>42042</v>
      </c>
      <c r="O86" s="139"/>
    </row>
    <row r="87" ht="24.95" customHeight="1" spans="1:15">
      <c r="A87" s="335" t="s">
        <v>1449</v>
      </c>
      <c r="B87" s="82">
        <v>73986</v>
      </c>
      <c r="C87" s="75"/>
      <c r="D87" s="82">
        <f>171575-16600-25000</f>
        <v>129975</v>
      </c>
      <c r="E87" s="75"/>
      <c r="F87" s="82">
        <v>199182.2</v>
      </c>
      <c r="G87" s="75"/>
      <c r="H87" s="123"/>
      <c r="I87" s="95"/>
      <c r="J87" s="100">
        <f t="shared" si="2"/>
        <v>88842</v>
      </c>
      <c r="K87" s="101"/>
      <c r="L87" s="101">
        <f>L70</f>
        <v>88842</v>
      </c>
      <c r="M87" s="101"/>
      <c r="N87" s="102">
        <f t="shared" si="3"/>
        <v>-110340.2</v>
      </c>
      <c r="O87" s="139"/>
    </row>
    <row r="88" ht="24.95" customHeight="1" spans="1:15">
      <c r="A88" s="335" t="s">
        <v>1450</v>
      </c>
      <c r="B88" s="82">
        <v>37970</v>
      </c>
      <c r="C88" s="75"/>
      <c r="D88" s="82">
        <v>13132</v>
      </c>
      <c r="E88" s="75"/>
      <c r="F88" s="82">
        <v>39091.6</v>
      </c>
      <c r="G88" s="75"/>
      <c r="H88" s="123"/>
      <c r="I88" s="95"/>
      <c r="J88" s="100">
        <f t="shared" si="2"/>
        <v>0</v>
      </c>
      <c r="K88" s="101"/>
      <c r="L88" s="101"/>
      <c r="M88" s="101"/>
      <c r="N88" s="102">
        <f t="shared" si="3"/>
        <v>-39091.6</v>
      </c>
      <c r="O88" s="139"/>
    </row>
    <row r="89" ht="24.95" customHeight="1" spans="1:15">
      <c r="A89" s="335" t="s">
        <v>1451</v>
      </c>
      <c r="B89" s="82">
        <v>33900</v>
      </c>
      <c r="C89" s="75"/>
      <c r="D89" s="82">
        <v>18710</v>
      </c>
      <c r="E89" s="75"/>
      <c r="F89" s="82">
        <f>K89+L89</f>
        <v>0</v>
      </c>
      <c r="G89" s="75"/>
      <c r="H89" s="123"/>
      <c r="I89" s="95"/>
      <c r="J89" s="100">
        <f t="shared" si="2"/>
        <v>0</v>
      </c>
      <c r="K89" s="101"/>
      <c r="L89" s="101"/>
      <c r="M89" s="101"/>
      <c r="N89" s="102">
        <f t="shared" si="3"/>
        <v>0</v>
      </c>
      <c r="O89" s="139"/>
    </row>
    <row r="90" ht="24.95" customHeight="1" spans="1:15">
      <c r="A90" s="335" t="s">
        <v>1452</v>
      </c>
      <c r="B90" s="82"/>
      <c r="C90" s="75"/>
      <c r="D90" s="82"/>
      <c r="E90" s="75"/>
      <c r="F90" s="82">
        <f>K90+L90</f>
        <v>0</v>
      </c>
      <c r="G90" s="75"/>
      <c r="H90" s="82">
        <v>5089</v>
      </c>
      <c r="I90" s="95"/>
      <c r="J90" s="100">
        <f t="shared" si="2"/>
        <v>0</v>
      </c>
      <c r="K90" s="140"/>
      <c r="L90" s="140"/>
      <c r="M90" s="140"/>
      <c r="N90" s="141">
        <f t="shared" si="3"/>
        <v>0</v>
      </c>
      <c r="O90" s="139"/>
    </row>
    <row r="91" ht="24.95" customHeight="1" spans="1:15">
      <c r="A91" s="335" t="s">
        <v>1453</v>
      </c>
      <c r="B91" s="82">
        <v>195</v>
      </c>
      <c r="C91" s="75"/>
      <c r="D91" s="82">
        <f>SUM(D92:D93)</f>
        <v>0</v>
      </c>
      <c r="E91" s="75"/>
      <c r="F91" s="82">
        <f>SUM(F92:F93)</f>
        <v>0</v>
      </c>
      <c r="G91" s="75"/>
      <c r="H91" s="82">
        <f>SUM(H92:H93)</f>
        <v>0</v>
      </c>
      <c r="I91" s="95"/>
      <c r="J91" s="100">
        <f t="shared" si="2"/>
        <v>37597</v>
      </c>
      <c r="K91" s="140">
        <f>SUM(K92:K93)</f>
        <v>0</v>
      </c>
      <c r="L91" s="140">
        <f>SUM(L92:L93)</f>
        <v>37597</v>
      </c>
      <c r="M91" s="140">
        <f>SUM(M92:M93)</f>
        <v>0</v>
      </c>
      <c r="N91" s="141">
        <f t="shared" si="3"/>
        <v>37597</v>
      </c>
      <c r="O91" s="139"/>
    </row>
    <row r="92" ht="24.95" customHeight="1" spans="1:15">
      <c r="A92" s="339" t="s">
        <v>1454</v>
      </c>
      <c r="B92" s="82"/>
      <c r="C92" s="75"/>
      <c r="D92" s="82"/>
      <c r="E92" s="75"/>
      <c r="F92" s="82"/>
      <c r="G92" s="75"/>
      <c r="H92" s="82"/>
      <c r="I92" s="95"/>
      <c r="J92" s="100">
        <f t="shared" si="2"/>
        <v>37597</v>
      </c>
      <c r="K92" s="140"/>
      <c r="L92" s="140">
        <f>'[2]2'!J47</f>
        <v>37597</v>
      </c>
      <c r="M92" s="140"/>
      <c r="N92" s="141">
        <f t="shared" si="3"/>
        <v>37597</v>
      </c>
      <c r="O92" s="139"/>
    </row>
    <row r="93" ht="24.95" customHeight="1" spans="1:15">
      <c r="A93" s="340" t="s">
        <v>1455</v>
      </c>
      <c r="B93" s="126"/>
      <c r="C93" s="127"/>
      <c r="D93" s="126"/>
      <c r="E93" s="127"/>
      <c r="F93" s="128"/>
      <c r="G93" s="127"/>
      <c r="H93" s="129"/>
      <c r="I93" s="142"/>
      <c r="J93" s="143">
        <f t="shared" si="2"/>
        <v>0</v>
      </c>
      <c r="K93" s="144"/>
      <c r="L93" s="144"/>
      <c r="M93" s="144"/>
      <c r="N93" s="145">
        <f t="shared" si="3"/>
        <v>0</v>
      </c>
      <c r="O93" s="146"/>
    </row>
    <row r="94" ht="63" hidden="1" customHeight="1" spans="1:1">
      <c r="A94" s="64" t="s">
        <v>1456</v>
      </c>
    </row>
  </sheetData>
  <mergeCells count="11">
    <mergeCell ref="A1:O1"/>
    <mergeCell ref="J3:N3"/>
    <mergeCell ref="A3:A4"/>
    <mergeCell ref="B3:B4"/>
    <mergeCell ref="D3:D4"/>
    <mergeCell ref="F3:F4"/>
    <mergeCell ref="H3:H4"/>
    <mergeCell ref="O3:O4"/>
    <mergeCell ref="O8:O11"/>
    <mergeCell ref="O19:O23"/>
    <mergeCell ref="O84:O93"/>
  </mergeCells>
  <printOptions horizontalCentered="1"/>
  <pageMargins left="0.71" right="0.71" top="0.75" bottom="0.75" header="0.31" footer="0.31"/>
  <pageSetup paperSize="9" scale="71" firstPageNumber="36" fitToHeight="0" orientation="landscape" useFirstPageNumber="1" horizontalDpi="600" verticalDpi="600"/>
  <headerFooter>
    <oddFooter>&amp;C— &amp;P —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799981688894314"/>
    <pageSetUpPr fitToPage="1"/>
  </sheetPr>
  <dimension ref="A1:R37"/>
  <sheetViews>
    <sheetView view="pageBreakPreview" zoomScale="60" zoomScaleNormal="100" zoomScaleSheetLayoutView="60" workbookViewId="0">
      <selection activeCell="P41" sqref="P41"/>
    </sheetView>
  </sheetViews>
  <sheetFormatPr defaultColWidth="9" defaultRowHeight="14.25"/>
  <cols>
    <col min="1" max="1" width="25.5" style="2" customWidth="1"/>
    <col min="2" max="2" width="10.625" style="2" hidden="1" customWidth="1"/>
    <col min="3" max="6" width="10.625" style="2" customWidth="1"/>
    <col min="7" max="7" width="1.625" style="2" customWidth="1"/>
    <col min="8" max="8" width="29" style="2" customWidth="1"/>
    <col min="9" max="9" width="10.625" style="2" hidden="1" customWidth="1"/>
    <col min="10" max="16" width="10.625" style="2" customWidth="1"/>
    <col min="17" max="17" width="30.125" style="2" hidden="1" customWidth="1"/>
    <col min="18" max="16384" width="9" style="2"/>
  </cols>
  <sheetData>
    <row r="1" ht="24" spans="1:17">
      <c r="A1" s="331" t="s">
        <v>1457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20.25" customHeight="1" spans="1:17">
      <c r="A2" s="4" t="s">
        <v>1231</v>
      </c>
      <c r="B2" s="5"/>
      <c r="C2" s="6"/>
      <c r="D2" s="6"/>
      <c r="E2" s="6"/>
      <c r="F2" s="6"/>
      <c r="G2" s="5"/>
      <c r="H2" s="7"/>
      <c r="J2" s="7"/>
      <c r="P2" s="42" t="s">
        <v>4</v>
      </c>
      <c r="Q2" s="42" t="s">
        <v>4</v>
      </c>
    </row>
    <row r="3" ht="23.45" customHeight="1" spans="1:17">
      <c r="A3" s="8" t="s">
        <v>1458</v>
      </c>
      <c r="B3" s="8"/>
      <c r="C3" s="8"/>
      <c r="D3" s="8"/>
      <c r="E3" s="8"/>
      <c r="F3" s="8"/>
      <c r="G3" s="9"/>
      <c r="H3" s="10" t="s">
        <v>1459</v>
      </c>
      <c r="I3" s="43"/>
      <c r="J3" s="43"/>
      <c r="K3" s="43"/>
      <c r="L3" s="43"/>
      <c r="M3" s="43"/>
      <c r="N3" s="43"/>
      <c r="O3" s="43"/>
      <c r="P3" s="44"/>
      <c r="Q3" s="53" t="s">
        <v>1265</v>
      </c>
    </row>
    <row r="4" ht="20.1" customHeight="1" spans="1:17">
      <c r="A4" s="8" t="s">
        <v>1460</v>
      </c>
      <c r="B4" s="11" t="s">
        <v>1461</v>
      </c>
      <c r="C4" s="11" t="s">
        <v>1462</v>
      </c>
      <c r="D4" s="11" t="s">
        <v>1463</v>
      </c>
      <c r="E4" s="12" t="s">
        <v>1464</v>
      </c>
      <c r="F4" s="12" t="s">
        <v>1465</v>
      </c>
      <c r="G4" s="13"/>
      <c r="H4" s="14" t="s">
        <v>1460</v>
      </c>
      <c r="I4" s="45" t="s">
        <v>1461</v>
      </c>
      <c r="J4" s="45" t="s">
        <v>1462</v>
      </c>
      <c r="K4" s="45" t="s">
        <v>1466</v>
      </c>
      <c r="L4" s="46" t="s">
        <v>1464</v>
      </c>
      <c r="M4" s="45" t="s">
        <v>1465</v>
      </c>
      <c r="N4" s="45"/>
      <c r="O4" s="45"/>
      <c r="P4" s="47"/>
      <c r="Q4" s="54"/>
    </row>
    <row r="5" ht="20.1" customHeight="1" spans="1:17">
      <c r="A5" s="8"/>
      <c r="B5" s="11"/>
      <c r="C5" s="11"/>
      <c r="D5" s="11"/>
      <c r="E5" s="15"/>
      <c r="F5" s="15"/>
      <c r="G5" s="13"/>
      <c r="H5" s="14"/>
      <c r="I5" s="45"/>
      <c r="J5" s="45"/>
      <c r="K5" s="45"/>
      <c r="L5" s="46"/>
      <c r="M5" s="341" t="s">
        <v>1266</v>
      </c>
      <c r="N5" s="341" t="s">
        <v>1339</v>
      </c>
      <c r="O5" s="341" t="s">
        <v>1340</v>
      </c>
      <c r="P5" s="342" t="s">
        <v>1267</v>
      </c>
      <c r="Q5" s="54"/>
    </row>
    <row r="6" ht="20.1" customHeight="1" spans="1:17">
      <c r="A6" s="16" t="s">
        <v>1467</v>
      </c>
      <c r="B6" s="17">
        <f>B7+B19+B20</f>
        <v>127516</v>
      </c>
      <c r="C6" s="17">
        <f>C7+C19+C20</f>
        <v>181996</v>
      </c>
      <c r="D6" s="17">
        <f>D7+D19+D20</f>
        <v>249551</v>
      </c>
      <c r="E6" s="17">
        <f>E7+E19+E20</f>
        <v>249551.63</v>
      </c>
      <c r="F6" s="18">
        <f>F7+F19+F20</f>
        <v>187283</v>
      </c>
      <c r="G6" s="13"/>
      <c r="H6" s="343" t="s">
        <v>1468</v>
      </c>
      <c r="I6" s="34">
        <f>I7+I8</f>
        <v>68889</v>
      </c>
      <c r="J6" s="34">
        <f>J7+J8</f>
        <v>102806</v>
      </c>
      <c r="K6" s="34">
        <f>K7+K8</f>
        <v>277538.76</v>
      </c>
      <c r="L6" s="34">
        <f>L7+L8</f>
        <v>279835</v>
      </c>
      <c r="M6" s="34">
        <f>N6+O6</f>
        <v>63220.74</v>
      </c>
      <c r="N6" s="34">
        <f>N7+N8</f>
        <v>14157</v>
      </c>
      <c r="O6" s="34">
        <f>O7+O8</f>
        <v>49063.74</v>
      </c>
      <c r="P6" s="50">
        <f t="shared" ref="P6:P16" si="0">K6-J6</f>
        <v>174732.76</v>
      </c>
      <c r="Q6" s="55"/>
    </row>
    <row r="7" ht="20.1" customHeight="1" spans="1:17">
      <c r="A7" s="344" t="s">
        <v>1469</v>
      </c>
      <c r="B7" s="21">
        <f>B9+B11+B13+B15+B17-'[2]1'!B29-'[2]1'!B30/0.8</f>
        <v>121873</v>
      </c>
      <c r="C7" s="21">
        <f>C9+C11+C13+C15+C17-'[2]1'!D29-'[2]1'!D30/0.8</f>
        <v>149033</v>
      </c>
      <c r="D7" s="21">
        <f>D9+D11+D13+D15+D17-'[2]1'!F29-'[2]1'!F30/0.8</f>
        <v>218751</v>
      </c>
      <c r="E7" s="21">
        <f>E9+E11+E13+E15+E17-'[2]1'!J29-('[2]1'!J30/0.8)</f>
        <v>218751.63</v>
      </c>
      <c r="F7" s="22">
        <f>F9+F11+F13+F15+F17-'[2]1'!O29-'[2]1'!O30/0.8</f>
        <v>156483</v>
      </c>
      <c r="G7" s="13"/>
      <c r="H7" s="23" t="s">
        <v>1470</v>
      </c>
      <c r="I7" s="25">
        <v>3801</v>
      </c>
      <c r="J7" s="25">
        <v>3320</v>
      </c>
      <c r="K7" s="25">
        <v>7700</v>
      </c>
      <c r="L7" s="25">
        <v>10001</v>
      </c>
      <c r="M7" s="25">
        <f t="shared" ref="M7:M32" si="1">N7+O7</f>
        <v>5690.8</v>
      </c>
      <c r="N7" s="25"/>
      <c r="O7" s="25">
        <f>F33</f>
        <v>5690.8</v>
      </c>
      <c r="P7" s="26"/>
      <c r="Q7" s="56"/>
    </row>
    <row r="8" ht="20.1" customHeight="1" spans="1:17">
      <c r="A8" s="345" t="s">
        <v>1471</v>
      </c>
      <c r="B8" s="25">
        <f>B10+B12+B14+B16+B18</f>
        <v>5755</v>
      </c>
      <c r="C8" s="25">
        <f>C10+C12+C14+C16+C18</f>
        <v>63640</v>
      </c>
      <c r="D8" s="25">
        <f>D10+D12+D14+D16+D18</f>
        <v>137702</v>
      </c>
      <c r="E8" s="25">
        <f>E10+E12+E14+E16+E18</f>
        <v>126188.0225</v>
      </c>
      <c r="F8" s="26">
        <f>F10+F12+F14+F16+F18</f>
        <v>55379</v>
      </c>
      <c r="G8" s="13"/>
      <c r="H8" s="23" t="s">
        <v>1472</v>
      </c>
      <c r="I8" s="34">
        <f>I9+I13+I20+I27+I28+I26</f>
        <v>65088</v>
      </c>
      <c r="J8" s="34">
        <f>J9+J13+J20+J27+J28+J26</f>
        <v>99486</v>
      </c>
      <c r="K8" s="34">
        <v>269838.76</v>
      </c>
      <c r="L8" s="34">
        <f>L9+L13+L20+L27+L28+L26</f>
        <v>269834</v>
      </c>
      <c r="M8" s="34">
        <f t="shared" si="1"/>
        <v>57529.94</v>
      </c>
      <c r="N8" s="34">
        <f>N9+N13+N20+N27+N28+N26</f>
        <v>14157</v>
      </c>
      <c r="O8" s="34">
        <f>O9+O13+O20+O27+O28+O26</f>
        <v>43372.94</v>
      </c>
      <c r="P8" s="50">
        <f t="shared" si="0"/>
        <v>170352.76</v>
      </c>
      <c r="Q8" s="56"/>
    </row>
    <row r="9" ht="20.1" customHeight="1" spans="1:17">
      <c r="A9" s="345" t="s">
        <v>1473</v>
      </c>
      <c r="B9" s="25">
        <v>9313</v>
      </c>
      <c r="C9" s="25">
        <v>11859</v>
      </c>
      <c r="D9" s="25">
        <v>8923</v>
      </c>
      <c r="E9" s="27">
        <v>16725</v>
      </c>
      <c r="F9" s="26">
        <v>13578</v>
      </c>
      <c r="G9" s="13"/>
      <c r="H9" s="28" t="s">
        <v>1474</v>
      </c>
      <c r="I9" s="25">
        <f>SUM(I10:I12)</f>
        <v>6034</v>
      </c>
      <c r="J9" s="25">
        <f>SUM(J10:J12)</f>
        <v>8529</v>
      </c>
      <c r="K9" s="25">
        <v>43185.4</v>
      </c>
      <c r="L9" s="25">
        <f>SUM(L10:L12)</f>
        <v>36941</v>
      </c>
      <c r="M9" s="25">
        <f t="shared" si="1"/>
        <v>15447</v>
      </c>
      <c r="N9" s="25">
        <f>SUM(N10:N12)</f>
        <v>14157</v>
      </c>
      <c r="O9" s="25">
        <f>SUM(O10:O12)</f>
        <v>1290</v>
      </c>
      <c r="P9" s="26">
        <f t="shared" si="0"/>
        <v>34656.4</v>
      </c>
      <c r="Q9" s="56"/>
    </row>
    <row r="10" ht="20.1" customHeight="1" spans="1:17">
      <c r="A10" s="345" t="s">
        <v>1471</v>
      </c>
      <c r="B10" s="25"/>
      <c r="C10" s="25">
        <v>9432</v>
      </c>
      <c r="D10" s="25">
        <v>4918</v>
      </c>
      <c r="E10" s="27">
        <v>3937.57</v>
      </c>
      <c r="F10" s="26">
        <v>6426</v>
      </c>
      <c r="G10" s="13"/>
      <c r="H10" s="23" t="s">
        <v>1475</v>
      </c>
      <c r="I10" s="25">
        <v>4340</v>
      </c>
      <c r="J10" s="25"/>
      <c r="K10" s="25">
        <v>8193</v>
      </c>
      <c r="L10" s="25">
        <v>7523</v>
      </c>
      <c r="M10" s="25">
        <f t="shared" si="1"/>
        <v>5070</v>
      </c>
      <c r="N10" s="25">
        <v>5070</v>
      </c>
      <c r="O10" s="25"/>
      <c r="P10" s="26">
        <f t="shared" si="0"/>
        <v>8193</v>
      </c>
      <c r="Q10" s="56"/>
    </row>
    <row r="11" ht="20.1" customHeight="1" spans="1:17">
      <c r="A11" s="345" t="s">
        <v>1476</v>
      </c>
      <c r="B11" s="25">
        <v>64086</v>
      </c>
      <c r="C11" s="25">
        <v>105778</v>
      </c>
      <c r="D11" s="29">
        <v>155422</v>
      </c>
      <c r="E11" s="30">
        <v>151065.1</v>
      </c>
      <c r="F11" s="31">
        <v>71655</v>
      </c>
      <c r="G11" s="13"/>
      <c r="H11" s="23" t="s">
        <v>1477</v>
      </c>
      <c r="I11" s="25">
        <f>694+1000</f>
        <v>1694</v>
      </c>
      <c r="J11" s="25">
        <f>1000+546+794+1323+300+100+4344+122</f>
        <v>8529</v>
      </c>
      <c r="K11" s="25">
        <v>2564</v>
      </c>
      <c r="L11" s="25">
        <v>29418</v>
      </c>
      <c r="M11" s="25">
        <f t="shared" si="1"/>
        <v>9087</v>
      </c>
      <c r="N11" s="25">
        <v>9087</v>
      </c>
      <c r="O11" s="25"/>
      <c r="P11" s="26">
        <f t="shared" si="0"/>
        <v>-5965</v>
      </c>
      <c r="Q11" s="57"/>
    </row>
    <row r="12" ht="20.1" customHeight="1" spans="1:17">
      <c r="A12" s="345" t="s">
        <v>1471</v>
      </c>
      <c r="B12" s="25">
        <v>5716</v>
      </c>
      <c r="C12" s="25">
        <v>52454</v>
      </c>
      <c r="D12" s="29">
        <v>107604</v>
      </c>
      <c r="E12" s="30">
        <v>95000</v>
      </c>
      <c r="F12" s="31">
        <v>18953</v>
      </c>
      <c r="G12" s="13"/>
      <c r="H12" s="23" t="s">
        <v>1478</v>
      </c>
      <c r="I12" s="25"/>
      <c r="J12" s="25"/>
      <c r="K12" s="25">
        <v>32428.4</v>
      </c>
      <c r="L12" s="25"/>
      <c r="M12" s="25">
        <f t="shared" si="1"/>
        <v>1290</v>
      </c>
      <c r="N12" s="25"/>
      <c r="O12" s="25">
        <v>1290</v>
      </c>
      <c r="P12" s="26">
        <f t="shared" si="0"/>
        <v>32428.4</v>
      </c>
      <c r="Q12" s="56"/>
    </row>
    <row r="13" ht="20.1" customHeight="1" spans="1:17">
      <c r="A13" s="345" t="s">
        <v>1479</v>
      </c>
      <c r="B13" s="25">
        <v>43583</v>
      </c>
      <c r="C13" s="25">
        <v>17964</v>
      </c>
      <c r="D13" s="29">
        <v>51297</v>
      </c>
      <c r="E13" s="30">
        <v>45888.07</v>
      </c>
      <c r="F13" s="31">
        <v>33937</v>
      </c>
      <c r="G13" s="13"/>
      <c r="H13" s="28" t="s">
        <v>1480</v>
      </c>
      <c r="I13" s="25">
        <f t="shared" ref="I13:O13" si="2">SUM(I14:I19)</f>
        <v>1260</v>
      </c>
      <c r="J13" s="25">
        <f t="shared" si="2"/>
        <v>-1581</v>
      </c>
      <c r="K13" s="25">
        <f t="shared" si="2"/>
        <v>0</v>
      </c>
      <c r="L13" s="25">
        <f t="shared" si="2"/>
        <v>0</v>
      </c>
      <c r="M13" s="25">
        <f t="shared" si="1"/>
        <v>-0.0599999999976717</v>
      </c>
      <c r="N13" s="25">
        <f t="shared" si="2"/>
        <v>0</v>
      </c>
      <c r="O13" s="25">
        <f t="shared" si="2"/>
        <v>-0.0599999999976717</v>
      </c>
      <c r="P13" s="26">
        <f t="shared" si="0"/>
        <v>1581</v>
      </c>
      <c r="Q13" s="56"/>
    </row>
    <row r="14" ht="20.1" customHeight="1" spans="1:17">
      <c r="A14" s="345" t="s">
        <v>1471</v>
      </c>
      <c r="B14" s="25"/>
      <c r="C14" s="25">
        <v>213</v>
      </c>
      <c r="D14" s="29">
        <v>24495</v>
      </c>
      <c r="E14" s="30">
        <v>24908.88</v>
      </c>
      <c r="F14" s="31">
        <v>0</v>
      </c>
      <c r="G14" s="13"/>
      <c r="H14" s="23" t="s">
        <v>1481</v>
      </c>
      <c r="I14" s="25"/>
      <c r="J14" s="25">
        <v>10423</v>
      </c>
      <c r="K14" s="25">
        <v>8202.1</v>
      </c>
      <c r="L14" s="25"/>
      <c r="M14" s="25">
        <f t="shared" si="1"/>
        <v>12290.64</v>
      </c>
      <c r="N14" s="25"/>
      <c r="O14" s="25">
        <f>(F9-F10)*0.82+F10</f>
        <v>12290.64</v>
      </c>
      <c r="P14" s="26">
        <f t="shared" si="0"/>
        <v>-2220.9</v>
      </c>
      <c r="Q14" s="56"/>
    </row>
    <row r="15" ht="20.1" customHeight="1" spans="1:17">
      <c r="A15" s="344" t="s">
        <v>1482</v>
      </c>
      <c r="B15" s="25">
        <v>983</v>
      </c>
      <c r="C15" s="25">
        <v>4996</v>
      </c>
      <c r="D15" s="29">
        <v>3000</v>
      </c>
      <c r="E15" s="30">
        <v>4065.41</v>
      </c>
      <c r="F15" s="31">
        <v>9313</v>
      </c>
      <c r="G15" s="13"/>
      <c r="H15" s="23" t="s">
        <v>1483</v>
      </c>
      <c r="I15" s="25"/>
      <c r="J15" s="25">
        <v>87386</v>
      </c>
      <c r="K15" s="25">
        <v>133903.9</v>
      </c>
      <c r="L15" s="25"/>
      <c r="M15" s="25">
        <f t="shared" si="1"/>
        <v>47939.1</v>
      </c>
      <c r="N15" s="25"/>
      <c r="O15" s="25">
        <f>(F11-F12)*0.55+F12</f>
        <v>47939.1</v>
      </c>
      <c r="P15" s="26">
        <f t="shared" si="0"/>
        <v>46517.9</v>
      </c>
      <c r="Q15" s="56"/>
    </row>
    <row r="16" ht="20.1" customHeight="1" spans="1:17">
      <c r="A16" s="345" t="s">
        <v>1471</v>
      </c>
      <c r="B16" s="25">
        <v>39</v>
      </c>
      <c r="C16" s="25"/>
      <c r="D16" s="29">
        <v>275</v>
      </c>
      <c r="E16" s="30">
        <v>271.8425</v>
      </c>
      <c r="F16" s="31"/>
      <c r="G16" s="13"/>
      <c r="H16" s="23" t="s">
        <v>1484</v>
      </c>
      <c r="I16" s="25"/>
      <c r="J16" s="25">
        <f>571+9225</f>
        <v>9796</v>
      </c>
      <c r="K16" s="25">
        <v>40576.2</v>
      </c>
      <c r="L16" s="25"/>
      <c r="M16" s="25">
        <f t="shared" si="1"/>
        <v>20362.2</v>
      </c>
      <c r="N16" s="25"/>
      <c r="O16" s="25">
        <f>(F13-F14)*0.6+F14</f>
        <v>20362.2</v>
      </c>
      <c r="P16" s="26">
        <f t="shared" si="0"/>
        <v>30780.2</v>
      </c>
      <c r="Q16" s="56"/>
    </row>
    <row r="17" ht="20.1" customHeight="1" spans="1:17">
      <c r="A17" s="344" t="s">
        <v>1485</v>
      </c>
      <c r="B17" s="25">
        <f>5080-983+1591</f>
        <v>5688</v>
      </c>
      <c r="C17" s="25">
        <v>9882</v>
      </c>
      <c r="D17" s="29">
        <f>651+708</f>
        <v>1359</v>
      </c>
      <c r="E17" s="30">
        <v>2564.8</v>
      </c>
      <c r="F17" s="31">
        <v>30000</v>
      </c>
      <c r="G17" s="13"/>
      <c r="H17" s="23" t="s">
        <v>1486</v>
      </c>
      <c r="I17" s="25">
        <v>1260</v>
      </c>
      <c r="J17" s="25">
        <v>17549</v>
      </c>
      <c r="K17" s="25">
        <v>16500</v>
      </c>
      <c r="L17" s="25"/>
      <c r="M17" s="25">
        <f t="shared" si="1"/>
        <v>8250</v>
      </c>
      <c r="N17" s="25"/>
      <c r="O17" s="25">
        <f>F21*0.55</f>
        <v>8250</v>
      </c>
      <c r="P17" s="26"/>
      <c r="Q17" s="58"/>
    </row>
    <row r="18" ht="20.1" customHeight="1" spans="1:17">
      <c r="A18" s="345" t="s">
        <v>1471</v>
      </c>
      <c r="B18" s="25"/>
      <c r="C18" s="25">
        <v>1541</v>
      </c>
      <c r="D18" s="29">
        <v>410</v>
      </c>
      <c r="E18" s="30">
        <v>2069.73</v>
      </c>
      <c r="F18" s="31">
        <v>30000</v>
      </c>
      <c r="G18" s="13"/>
      <c r="H18" s="23" t="s">
        <v>1487</v>
      </c>
      <c r="I18" s="25"/>
      <c r="J18" s="25"/>
      <c r="K18" s="25">
        <v>0</v>
      </c>
      <c r="L18" s="25"/>
      <c r="M18" s="25">
        <f t="shared" si="1"/>
        <v>30000</v>
      </c>
      <c r="N18" s="25"/>
      <c r="O18" s="25">
        <f>F17</f>
        <v>30000</v>
      </c>
      <c r="P18" s="26">
        <f t="shared" ref="P18:P33" si="3">K18-J18</f>
        <v>0</v>
      </c>
      <c r="Q18" s="56" t="s">
        <v>1488</v>
      </c>
    </row>
    <row r="19" ht="20.1" customHeight="1" spans="1:17">
      <c r="A19" s="344" t="s">
        <v>1489</v>
      </c>
      <c r="B19" s="25">
        <v>1152</v>
      </c>
      <c r="C19" s="25">
        <v>755</v>
      </c>
      <c r="D19" s="25">
        <v>800</v>
      </c>
      <c r="E19" s="27">
        <v>800</v>
      </c>
      <c r="F19" s="26">
        <v>800</v>
      </c>
      <c r="G19" s="13"/>
      <c r="H19" s="23" t="s">
        <v>1487</v>
      </c>
      <c r="I19" s="25"/>
      <c r="J19" s="25">
        <v>-126735</v>
      </c>
      <c r="K19" s="25">
        <v>-199182.2</v>
      </c>
      <c r="L19" s="25"/>
      <c r="M19" s="25">
        <f t="shared" si="1"/>
        <v>-118842</v>
      </c>
      <c r="N19" s="25"/>
      <c r="O19" s="25">
        <f>-118842</f>
        <v>-118842</v>
      </c>
      <c r="P19" s="26">
        <f t="shared" si="3"/>
        <v>-72447.2</v>
      </c>
      <c r="Q19" s="56" t="s">
        <v>1490</v>
      </c>
    </row>
    <row r="20" ht="20.1" customHeight="1" spans="1:17">
      <c r="A20" s="344" t="s">
        <v>1491</v>
      </c>
      <c r="B20" s="25">
        <f>SUM(B21:B23)</f>
        <v>4491</v>
      </c>
      <c r="C20" s="25">
        <f>SUM(C21:C23)</f>
        <v>32208</v>
      </c>
      <c r="D20" s="25">
        <f>SUM(D21:D23)</f>
        <v>30000</v>
      </c>
      <c r="E20" s="27">
        <v>30000</v>
      </c>
      <c r="F20" s="26">
        <f>SUM(F21:F23)</f>
        <v>30000</v>
      </c>
      <c r="G20" s="13"/>
      <c r="H20" s="28" t="s">
        <v>1492</v>
      </c>
      <c r="I20" s="25">
        <f>SUM(I21:I25)</f>
        <v>51735</v>
      </c>
      <c r="J20" s="25">
        <f>SUM(J21:J25)</f>
        <v>86479</v>
      </c>
      <c r="K20" s="25">
        <f>SUM(K21:K25)</f>
        <v>42270.56</v>
      </c>
      <c r="L20" s="25">
        <f>SUM(L21:L25)</f>
        <v>55235</v>
      </c>
      <c r="M20" s="25">
        <f t="shared" si="1"/>
        <v>33000</v>
      </c>
      <c r="N20" s="25">
        <f>SUM(N21:N25)</f>
        <v>0</v>
      </c>
      <c r="O20" s="25">
        <f>SUM(O21:O25)</f>
        <v>33000</v>
      </c>
      <c r="P20" s="26">
        <f t="shared" si="3"/>
        <v>-44208.44</v>
      </c>
      <c r="Q20" s="59"/>
    </row>
    <row r="21" ht="20.1" customHeight="1" spans="1:17">
      <c r="A21" s="345" t="s">
        <v>1493</v>
      </c>
      <c r="B21" s="25">
        <v>4491</v>
      </c>
      <c r="C21" s="25">
        <v>19541</v>
      </c>
      <c r="D21" s="25">
        <v>30000</v>
      </c>
      <c r="E21" s="27"/>
      <c r="F21" s="26">
        <v>15000</v>
      </c>
      <c r="G21" s="13"/>
      <c r="H21" s="344" t="s">
        <v>1494</v>
      </c>
      <c r="I21" s="25"/>
      <c r="J21" s="25">
        <v>156</v>
      </c>
      <c r="K21" s="25">
        <v>0</v>
      </c>
      <c r="L21" s="25">
        <v>532</v>
      </c>
      <c r="M21" s="25">
        <f t="shared" si="1"/>
        <v>0</v>
      </c>
      <c r="N21" s="25"/>
      <c r="O21" s="25"/>
      <c r="P21" s="26">
        <f t="shared" si="3"/>
        <v>-156</v>
      </c>
      <c r="Q21" s="58"/>
    </row>
    <row r="22" ht="20.1" customHeight="1" spans="1:17">
      <c r="A22" s="344" t="s">
        <v>1482</v>
      </c>
      <c r="B22" s="25"/>
      <c r="C22" s="25">
        <v>235</v>
      </c>
      <c r="D22" s="25"/>
      <c r="E22" s="27"/>
      <c r="F22" s="26"/>
      <c r="G22" s="13"/>
      <c r="H22" s="344" t="s">
        <v>1495</v>
      </c>
      <c r="I22" s="25">
        <v>736</v>
      </c>
      <c r="J22" s="25">
        <v>512</v>
      </c>
      <c r="K22" s="25">
        <v>904</v>
      </c>
      <c r="L22" s="25">
        <v>814</v>
      </c>
      <c r="M22" s="25">
        <f t="shared" si="1"/>
        <v>0</v>
      </c>
      <c r="N22" s="25"/>
      <c r="O22" s="25"/>
      <c r="P22" s="26">
        <f t="shared" si="3"/>
        <v>392</v>
      </c>
      <c r="Q22" s="58"/>
    </row>
    <row r="23" ht="20.1" customHeight="1" spans="1:18">
      <c r="A23" s="344" t="s">
        <v>1496</v>
      </c>
      <c r="B23" s="25"/>
      <c r="C23" s="25">
        <f>31973-19541</f>
        <v>12432</v>
      </c>
      <c r="D23" s="25"/>
      <c r="E23" s="27">
        <v>30000</v>
      </c>
      <c r="F23" s="26">
        <v>15000</v>
      </c>
      <c r="G23" s="13"/>
      <c r="H23" s="344" t="s">
        <v>1497</v>
      </c>
      <c r="I23" s="25">
        <f>58113-6034-1260</f>
        <v>50819</v>
      </c>
      <c r="J23" s="25">
        <v>82974</v>
      </c>
      <c r="K23" s="25">
        <v>40195.56</v>
      </c>
      <c r="L23" s="25">
        <v>49196</v>
      </c>
      <c r="M23" s="25">
        <f t="shared" si="1"/>
        <v>33000</v>
      </c>
      <c r="N23" s="25"/>
      <c r="O23" s="25">
        <v>33000</v>
      </c>
      <c r="P23" s="26">
        <f t="shared" si="3"/>
        <v>-42778.44</v>
      </c>
      <c r="Q23" s="56"/>
      <c r="R23" s="60"/>
    </row>
    <row r="24" ht="20.1" customHeight="1" spans="1:17">
      <c r="A24" s="23" t="s">
        <v>1498</v>
      </c>
      <c r="B24" s="25">
        <v>54399</v>
      </c>
      <c r="C24" s="25">
        <v>86479</v>
      </c>
      <c r="D24" s="25">
        <v>67553.56</v>
      </c>
      <c r="E24" s="27">
        <v>76730</v>
      </c>
      <c r="F24" s="26">
        <v>33000</v>
      </c>
      <c r="G24" s="13"/>
      <c r="H24" s="344" t="s">
        <v>1499</v>
      </c>
      <c r="I24" s="25">
        <v>50</v>
      </c>
      <c r="J24" s="25">
        <v>77</v>
      </c>
      <c r="K24" s="25">
        <v>50</v>
      </c>
      <c r="L24" s="25">
        <v>50</v>
      </c>
      <c r="M24" s="25">
        <f t="shared" si="1"/>
        <v>0</v>
      </c>
      <c r="N24" s="25"/>
      <c r="O24" s="25"/>
      <c r="P24" s="26">
        <f t="shared" si="3"/>
        <v>-27</v>
      </c>
      <c r="Q24" s="58"/>
    </row>
    <row r="25" ht="20.1" customHeight="1" spans="1:17">
      <c r="A25" s="23" t="s">
        <v>1500</v>
      </c>
      <c r="B25" s="25"/>
      <c r="C25" s="25"/>
      <c r="D25" s="25">
        <v>25000</v>
      </c>
      <c r="E25" s="27">
        <v>20000</v>
      </c>
      <c r="F25" s="26"/>
      <c r="G25" s="13"/>
      <c r="H25" s="344" t="s">
        <v>1501</v>
      </c>
      <c r="I25" s="25">
        <v>130</v>
      </c>
      <c r="J25" s="25">
        <v>2760</v>
      </c>
      <c r="K25" s="25">
        <v>1121</v>
      </c>
      <c r="L25" s="25">
        <v>4643</v>
      </c>
      <c r="M25" s="25">
        <f t="shared" si="1"/>
        <v>0</v>
      </c>
      <c r="N25" s="25"/>
      <c r="O25" s="25"/>
      <c r="P25" s="26">
        <f t="shared" si="3"/>
        <v>-1639</v>
      </c>
      <c r="Q25" s="56"/>
    </row>
    <row r="26" ht="20.1" customHeight="1" spans="1:17">
      <c r="A26" s="344" t="s">
        <v>1502</v>
      </c>
      <c r="B26" s="25"/>
      <c r="C26" s="25">
        <v>16200</v>
      </c>
      <c r="D26" s="25">
        <v>161900</v>
      </c>
      <c r="E26" s="27">
        <v>161900</v>
      </c>
      <c r="F26" s="26"/>
      <c r="G26" s="13"/>
      <c r="H26" s="346" t="s">
        <v>1503</v>
      </c>
      <c r="I26" s="25"/>
      <c r="J26" s="25"/>
      <c r="K26" s="25">
        <v>155000</v>
      </c>
      <c r="L26" s="25">
        <v>155000</v>
      </c>
      <c r="M26" s="25">
        <f t="shared" si="1"/>
        <v>0</v>
      </c>
      <c r="N26" s="25"/>
      <c r="O26" s="25"/>
      <c r="P26" s="26">
        <f t="shared" si="3"/>
        <v>155000</v>
      </c>
      <c r="Q26" s="58"/>
    </row>
    <row r="27" ht="20.1" customHeight="1" spans="1:17">
      <c r="A27" s="344" t="s">
        <v>1504</v>
      </c>
      <c r="B27" s="25"/>
      <c r="C27" s="25">
        <v>-16200</v>
      </c>
      <c r="D27" s="25">
        <v>-6900</v>
      </c>
      <c r="E27" s="27">
        <v>-6900</v>
      </c>
      <c r="F27" s="26"/>
      <c r="G27" s="13"/>
      <c r="H27" s="346" t="s">
        <v>1505</v>
      </c>
      <c r="I27" s="25">
        <v>6059</v>
      </c>
      <c r="J27" s="25">
        <v>6059</v>
      </c>
      <c r="K27" s="25">
        <v>9082.8</v>
      </c>
      <c r="L27" s="25">
        <v>8782</v>
      </c>
      <c r="M27" s="25">
        <f t="shared" si="1"/>
        <v>9083</v>
      </c>
      <c r="N27" s="25"/>
      <c r="O27" s="25">
        <v>9083</v>
      </c>
      <c r="P27" s="26">
        <f t="shared" si="3"/>
        <v>3023.8</v>
      </c>
      <c r="Q27" s="58"/>
    </row>
    <row r="28" ht="20.1" customHeight="1" spans="1:17">
      <c r="A28" s="344" t="s">
        <v>1506</v>
      </c>
      <c r="B28" s="25">
        <v>3004</v>
      </c>
      <c r="C28" s="25">
        <v>1851</v>
      </c>
      <c r="D28" s="25">
        <v>2947</v>
      </c>
      <c r="E28" s="27">
        <v>2947</v>
      </c>
      <c r="F28" s="26">
        <f>1290+103</f>
        <v>1393</v>
      </c>
      <c r="G28" s="13"/>
      <c r="H28" s="346" t="s">
        <v>1507</v>
      </c>
      <c r="I28" s="25">
        <f t="shared" ref="I28:O28" si="4">SUM(I29:I32)</f>
        <v>0</v>
      </c>
      <c r="J28" s="25">
        <f t="shared" si="4"/>
        <v>0</v>
      </c>
      <c r="K28" s="25">
        <f t="shared" si="4"/>
        <v>20300</v>
      </c>
      <c r="L28" s="25">
        <f t="shared" si="4"/>
        <v>13876</v>
      </c>
      <c r="M28" s="25">
        <f t="shared" si="1"/>
        <v>0</v>
      </c>
      <c r="N28" s="25">
        <f t="shared" si="4"/>
        <v>0</v>
      </c>
      <c r="O28" s="25">
        <f t="shared" si="4"/>
        <v>0</v>
      </c>
      <c r="P28" s="26">
        <f t="shared" si="3"/>
        <v>20300</v>
      </c>
      <c r="Q28" s="56" t="s">
        <v>1508</v>
      </c>
    </row>
    <row r="29" ht="20.1" customHeight="1" spans="1:17">
      <c r="A29" s="344" t="s">
        <v>1509</v>
      </c>
      <c r="B29" s="25">
        <v>-3483</v>
      </c>
      <c r="C29" s="25">
        <v>-2573</v>
      </c>
      <c r="D29" s="25">
        <f>-(D7-D8)*0.031</f>
        <v>-2512.519</v>
      </c>
      <c r="E29" s="27">
        <v>-2999</v>
      </c>
      <c r="F29" s="26">
        <f>-(F7-F8)*0.031</f>
        <v>-3134.224</v>
      </c>
      <c r="G29" s="13"/>
      <c r="H29" s="344" t="s">
        <v>1510</v>
      </c>
      <c r="I29" s="25"/>
      <c r="J29" s="25"/>
      <c r="K29" s="25">
        <v>4100</v>
      </c>
      <c r="L29" s="25">
        <v>8844</v>
      </c>
      <c r="M29" s="25">
        <f t="shared" si="1"/>
        <v>0</v>
      </c>
      <c r="N29" s="25"/>
      <c r="O29" s="25"/>
      <c r="P29" s="26">
        <f t="shared" si="3"/>
        <v>4100</v>
      </c>
      <c r="Q29" s="58"/>
    </row>
    <row r="30" ht="20.1" customHeight="1" spans="1:17">
      <c r="A30" s="344" t="s">
        <v>1511</v>
      </c>
      <c r="B30" s="25">
        <v>-108851</v>
      </c>
      <c r="C30" s="25">
        <v>-162000</v>
      </c>
      <c r="D30" s="25">
        <v>-195000</v>
      </c>
      <c r="E30" s="27">
        <v>-200000</v>
      </c>
      <c r="F30" s="26">
        <v>-155321</v>
      </c>
      <c r="G30" s="13"/>
      <c r="H30" s="344" t="s">
        <v>1512</v>
      </c>
      <c r="I30" s="25"/>
      <c r="J30" s="25"/>
      <c r="K30" s="25">
        <v>10742</v>
      </c>
      <c r="L30" s="25">
        <v>4494</v>
      </c>
      <c r="M30" s="25">
        <f t="shared" si="1"/>
        <v>0</v>
      </c>
      <c r="N30" s="25"/>
      <c r="O30" s="25"/>
      <c r="P30" s="26">
        <f t="shared" si="3"/>
        <v>10742</v>
      </c>
      <c r="Q30" s="61"/>
    </row>
    <row r="31" ht="20.1" customHeight="1" spans="1:17">
      <c r="A31" s="33" t="s">
        <v>1513</v>
      </c>
      <c r="B31" s="34">
        <f>B6+B24+B26+B27+B28+B29+B30</f>
        <v>72585</v>
      </c>
      <c r="C31" s="34">
        <f>C6+C24+C26+C27+C28+C29+C30</f>
        <v>105753</v>
      </c>
      <c r="D31" s="35">
        <f>D6+D24+D26+D27+D28+D29+D30</f>
        <v>277539.041</v>
      </c>
      <c r="E31" s="35">
        <f>E6+E24+E26+E27+E28+E29+E30</f>
        <v>281229.63</v>
      </c>
      <c r="F31" s="36">
        <f>F6+F24+F26+F27+F28+F29+F30</f>
        <v>63220.776</v>
      </c>
      <c r="G31" s="37"/>
      <c r="H31" s="344" t="s">
        <v>1514</v>
      </c>
      <c r="I31" s="25"/>
      <c r="J31" s="25"/>
      <c r="K31" s="25">
        <v>0</v>
      </c>
      <c r="L31" s="25">
        <v>80</v>
      </c>
      <c r="M31" s="25">
        <f t="shared" si="1"/>
        <v>0</v>
      </c>
      <c r="N31" s="25"/>
      <c r="O31" s="25"/>
      <c r="P31" s="26">
        <f t="shared" si="3"/>
        <v>0</v>
      </c>
      <c r="Q31" s="61"/>
    </row>
    <row r="32" ht="20.1" customHeight="1" spans="1:17">
      <c r="A32" s="23" t="s">
        <v>1515</v>
      </c>
      <c r="B32" s="25">
        <f>B31-B33</f>
        <v>68784</v>
      </c>
      <c r="C32" s="25">
        <f>C31-C33</f>
        <v>102433</v>
      </c>
      <c r="D32" s="21">
        <f>D31-D33</f>
        <v>269839.041</v>
      </c>
      <c r="E32" s="21">
        <f>E31-E33</f>
        <v>271124.63</v>
      </c>
      <c r="F32" s="22">
        <f>F31-F33</f>
        <v>57529.976</v>
      </c>
      <c r="G32" s="13"/>
      <c r="H32" s="344" t="s">
        <v>1516</v>
      </c>
      <c r="I32" s="25"/>
      <c r="J32" s="25"/>
      <c r="K32" s="25">
        <v>5458</v>
      </c>
      <c r="L32" s="25">
        <v>458</v>
      </c>
      <c r="M32" s="25">
        <f t="shared" si="1"/>
        <v>0</v>
      </c>
      <c r="N32" s="25"/>
      <c r="O32" s="25"/>
      <c r="P32" s="26">
        <f t="shared" si="3"/>
        <v>5458</v>
      </c>
      <c r="Q32" s="56"/>
    </row>
    <row r="33" ht="20.1" customHeight="1" spans="1:17">
      <c r="A33" s="23" t="s">
        <v>1517</v>
      </c>
      <c r="B33" s="25">
        <v>3801</v>
      </c>
      <c r="C33" s="25">
        <v>3320</v>
      </c>
      <c r="D33" s="21">
        <f>3000+4700</f>
        <v>7700</v>
      </c>
      <c r="E33" s="38">
        <v>10105</v>
      </c>
      <c r="F33" s="22">
        <f>F15*0.6+103</f>
        <v>5690.8</v>
      </c>
      <c r="G33" s="13"/>
      <c r="H33" s="39" t="s">
        <v>1518</v>
      </c>
      <c r="I33" s="51">
        <f>B32-I8</f>
        <v>3696</v>
      </c>
      <c r="J33" s="51">
        <f>C32-J8</f>
        <v>2947</v>
      </c>
      <c r="K33" s="51">
        <f>D32-K8</f>
        <v>0.281000000017229</v>
      </c>
      <c r="L33" s="51">
        <f>E32-L8</f>
        <v>1290.63</v>
      </c>
      <c r="M33" s="51">
        <f>F32-M8</f>
        <v>0.0360000000073342</v>
      </c>
      <c r="N33" s="51"/>
      <c r="O33" s="51"/>
      <c r="P33" s="52">
        <f t="shared" si="3"/>
        <v>-2946.71899999998</v>
      </c>
      <c r="Q33" s="56"/>
    </row>
    <row r="34" spans="7:7">
      <c r="G34" s="40"/>
    </row>
    <row r="35" ht="33.75" customHeight="1" spans="4:8">
      <c r="D35" s="41"/>
      <c r="E35" s="41"/>
      <c r="F35" s="41"/>
      <c r="H35" s="41"/>
    </row>
    <row r="36" spans="4:10">
      <c r="D36" s="41"/>
      <c r="E36" s="41"/>
      <c r="F36" s="41"/>
      <c r="J36" s="41"/>
    </row>
    <row r="37" spans="4:6">
      <c r="D37" s="41"/>
      <c r="E37" s="41"/>
      <c r="F37" s="41"/>
    </row>
  </sheetData>
  <mergeCells count="17">
    <mergeCell ref="A1:Q1"/>
    <mergeCell ref="A3:F3"/>
    <mergeCell ref="H3:P3"/>
    <mergeCell ref="M4:P4"/>
    <mergeCell ref="A4:A5"/>
    <mergeCell ref="B4:B5"/>
    <mergeCell ref="C4:C5"/>
    <mergeCell ref="D4:D5"/>
    <mergeCell ref="E4:E5"/>
    <mergeCell ref="F4:F5"/>
    <mergeCell ref="H4:H5"/>
    <mergeCell ref="I4:I5"/>
    <mergeCell ref="J4:J5"/>
    <mergeCell ref="K4:K5"/>
    <mergeCell ref="L4:L5"/>
    <mergeCell ref="Q3:Q5"/>
    <mergeCell ref="Q30:Q31"/>
  </mergeCells>
  <printOptions horizontalCentered="1"/>
  <pageMargins left="0.71" right="0.71" top="0.75" bottom="0.75" header="0.31" footer="0.31"/>
  <pageSetup paperSize="9" scale="71" firstPageNumber="41" fitToHeight="0" orientation="landscape" useFirstPageNumber="1" horizontalDpi="600" verticalDpi="600"/>
  <headerFooter>
    <oddFooter>&amp;C— &amp;P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CZJ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14-公共支出功能科目</vt:lpstr>
      <vt:lpstr>15-公共支出功能科目</vt:lpstr>
      <vt:lpstr>15-公共支出基本项目</vt:lpstr>
      <vt:lpstr>15-公共支出经济科目</vt:lpstr>
      <vt:lpstr>附件15</vt:lpstr>
      <vt:lpstr>21年全区公共财力</vt:lpstr>
      <vt:lpstr>21年全区公共支出</vt:lpstr>
      <vt:lpstr>21年全区基金财力及支出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管理员</dc:creator>
  <cp:lastModifiedBy>Administrator</cp:lastModifiedBy>
  <cp:revision>1</cp:revision>
  <dcterms:created xsi:type="dcterms:W3CDTF">2009-01-05T08:31:00Z</dcterms:created>
  <cp:lastPrinted>2023-01-12T09:12:00Z</cp:lastPrinted>
  <dcterms:modified xsi:type="dcterms:W3CDTF">2024-02-22T07:02:52Z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2F208B483ED34132B43827F1256AF9F9_13</vt:lpwstr>
  </property>
</Properties>
</file>